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950" windowWidth="28830" windowHeight="4965" activeTab="1"/>
  </bookViews>
  <sheets>
    <sheet name="Uitleg v1.1" sheetId="1" r:id="rId1"/>
    <sheet name="Deelnameformulier (1)" sheetId="19" r:id="rId2"/>
    <sheet name="Deelnameformulier (2)" sheetId="25" r:id="rId3"/>
  </sheets>
  <definedNames>
    <definedName name="_xlnm.Print_Area" localSheetId="1">'Deelnameformulier (1)'!$A$1:$AK$74</definedName>
    <definedName name="_xlnm.Print_Area" localSheetId="2">'Deelnameformulier (2)'!$A$1:$AK$74</definedName>
    <definedName name="_xlnm.Print_Area" localSheetId="0">'Uitleg v1.1'!$A$1:$J$200</definedName>
    <definedName name="GROOTTE" localSheetId="1">MAX(OFFSET('Deelnameformulier (1)'!$S1:$AJ1,0-'Deelnameformulier (1)'!$S1,0))</definedName>
    <definedName name="GROOTTE" localSheetId="2">MAX(OFFSET('Deelnameformulier (2)'!$S1:$AJ1,0-'Deelnameformulier (2)'!$S1,0))</definedName>
    <definedName name="LAND_THUIS" localSheetId="1">OFFSET('Deelnameformulier (1)'!$E$52,MATCH(IF('Deelnameformulier (1)'!A$51=1,LEFT('Deelnameformulier (1)'!$Q1,3),RIGHT('Deelnameformulier (1)'!$Q1,3)),'Deelnameformulier (1)'!$E$52:$E$67,0)-1,COLUMN('Deelnameformulier (1)'!$F$60)-COLUMN('Deelnameformulier (1)'!$E$60))</definedName>
    <definedName name="LAND_THUIS" localSheetId="2">OFFSET('Deelnameformulier (2)'!$E$52,MATCH(IF('Deelnameformulier (2)'!A$51=1,LEFT('Deelnameformulier (2)'!$Q1,3),RIGHT('Deelnameformulier (2)'!$Q1,3)),'Deelnameformulier (2)'!$E$52:$E$67,0)-1,COLUMN('Deelnameformulier (2)'!$F$60)-COLUMN('Deelnameformulier (2)'!$E$60))</definedName>
    <definedName name="LAND_UIT" localSheetId="1">OFFSET('Deelnameformulier (1)'!$E$52,MATCH(IF('Deelnameformulier (1)'!A$51=1,LEFT('Deelnameformulier (1)'!$Q1,3),RIGHT('Deelnameformulier (1)'!$Q1,3)),'Deelnameformulier (1)'!$E$52:$E$67,0)-1,COLUMN('Deelnameformulier (1)'!$G$60)-COLUMN('Deelnameformulier (1)'!$E$60))</definedName>
    <definedName name="LAND_UIT" localSheetId="2">OFFSET('Deelnameformulier (2)'!$E$52,MATCH(IF('Deelnameformulier (2)'!A$51=1,LEFT('Deelnameformulier (2)'!$Q1,3),RIGHT('Deelnameformulier (2)'!$Q1,3)),'Deelnameformulier (2)'!$E$52:$E$67,0)-1,COLUMN('Deelnameformulier (2)'!$G$60)-COLUMN('Deelnameformulier (2)'!$E$60))</definedName>
    <definedName name="Plaatsing123" localSheetId="1">IF(OFFSET('Deelnameformulier (1)'!$DO$2,MATCH('Deelnameformulier (1)'!A$51&amp;'Deelnameformulier (1)'!$Q1,'Deelnameformulier (1)'!$DN$2:$DN$49,0)-1,0)=0,"  ",IFERROR(OFFSET('Deelnameformulier (1)'!$DO$2,MATCH('Deelnameformulier (1)'!A$51&amp;'Deelnameformulier (1)'!$Q1,'Deelnameformulier (1)'!$DN$2:$DN$49,0)-1,0),"  "))</definedName>
    <definedName name="Plaatsing123" localSheetId="2">IF(OFFSET('Deelnameformulier (2)'!$DO$2,MATCH('Deelnameformulier (2)'!A$51&amp;'Deelnameformulier (2)'!$Q1,'Deelnameformulier (2)'!$DN$2:$DN$49,0)-1,0)=0,"  ",IFERROR(OFFSET('Deelnameformulier (2)'!$DO$2,MATCH('Deelnameformulier (2)'!A$51&amp;'Deelnameformulier (2)'!$Q1,'Deelnameformulier (2)'!$DN$2:$DN$49,0)-1,0),"  "))</definedName>
    <definedName name="Plaatsing123_werkelijk" localSheetId="1">IF(OFFSET('Deelnameformulier (1)'!$DZ$2,MATCH('Deelnameformulier (1)'!A$51&amp;'Deelnameformulier (1)'!$Q1,'Deelnameformulier (1)'!$DY$2:$DY$49,0)-1,0)=0,"  ",IFERROR(OFFSET('Deelnameformulier (1)'!$DZ$2,MATCH('Deelnameformulier (1)'!A$51&amp;'Deelnameformulier (1)'!$Q1,'Deelnameformulier (1)'!$DY$2:$DY$49,0)-1,0),"  "))</definedName>
    <definedName name="Plaatsing123_werkelijk" localSheetId="2">IF(OFFSET('Deelnameformulier (2)'!$DZ$2,MATCH('Deelnameformulier (2)'!A$51&amp;'Deelnameformulier (2)'!$Q1,'Deelnameformulier (2)'!$DY$2:$DY$49,0)-1,0)=0,"  ",IFERROR(OFFSET('Deelnameformulier (2)'!$DZ$2,MATCH('Deelnameformulier (2)'!A$51&amp;'Deelnameformulier (2)'!$Q1,'Deelnameformulier (2)'!$DY$2:$DY$49,0)-1,0),"  "))</definedName>
    <definedName name="V_LAND_THUIS" localSheetId="1">OFFSET('Deelnameformulier (1)'!$E$52,MATCH(IF('Deelnameformulier (1)'!A$51=1,LEFT('Deelnameformulier (1)'!$Q1,3),RIGHT('Deelnameformulier (1)'!$Q1,3)),'Deelnameformulier (1)'!$E$52:$E$67,0)-1,COLUMN('Deelnameformulier (1)'!$R$60)-COLUMN('Deelnameformulier (1)'!$E$60))</definedName>
    <definedName name="V_LAND_THUIS" localSheetId="2">OFFSET('Deelnameformulier (2)'!$E$52,MATCH(IF('Deelnameformulier (2)'!A$51=1,LEFT('Deelnameformulier (2)'!$Q1,3),RIGHT('Deelnameformulier (2)'!$Q1,3)),'Deelnameformulier (2)'!$E$52:$E$67,0)-1,COLUMN('Deelnameformulier (2)'!$R$60)-COLUMN('Deelnameformulier (2)'!$E$60))</definedName>
    <definedName name="V_LAND_UIT" localSheetId="1">OFFSET('Deelnameformulier (1)'!$E$52,MATCH(IF('Deelnameformulier (1)'!A$51=1,LEFT('Deelnameformulier (1)'!$Q1,3),RIGHT('Deelnameformulier (1)'!$Q1,3)),'Deelnameformulier (1)'!$E$52:$E$67,0)-1,COLUMN('Deelnameformulier (1)'!$W$60)-COLUMN('Deelnameformulier (1)'!$E$60))</definedName>
    <definedName name="V_LAND_UIT" localSheetId="2">OFFSET('Deelnameformulier (2)'!$E$52,MATCH(IF('Deelnameformulier (2)'!A$51=1,LEFT('Deelnameformulier (2)'!$Q1,3),RIGHT('Deelnameformulier (2)'!$Q1,3)),'Deelnameformulier (2)'!$E$52:$E$67,0)-1,COLUMN('Deelnameformulier (2)'!$W$60)-COLUMN('Deelnameformulier (2)'!$E$60))</definedName>
    <definedName name="V_SCORE_THUIS" localSheetId="1">OFFSET('Deelnameformulier (1)'!$E$52,MATCH(IF('Deelnameformulier (1)'!A$51=1,LEFT('Deelnameformulier (1)'!$Q1,3),RIGHT('Deelnameformulier (1)'!$Q1,3)),'Deelnameformulier (1)'!$E$52:$E$67,0)-1,COLUMN('Deelnameformulier (1)'!$H$60)-COLUMN('Deelnameformulier (1)'!$E$60))</definedName>
    <definedName name="V_SCORE_THUIS" localSheetId="2">OFFSET('Deelnameformulier (2)'!$E$52,MATCH(IF('Deelnameformulier (2)'!A$51=1,LEFT('Deelnameformulier (2)'!$Q1,3),RIGHT('Deelnameformulier (2)'!$Q1,3)),'Deelnameformulier (2)'!$E$52:$E$67,0)-1,COLUMN('Deelnameformulier (2)'!$H$60)-COLUMN('Deelnameformulier (2)'!$E$60))</definedName>
    <definedName name="V_SCORE_UIT" localSheetId="1">OFFSET('Deelnameformulier (1)'!$E$52,MATCH(IF('Deelnameformulier (1)'!A$51=1,LEFT('Deelnameformulier (1)'!$Q1,3),RIGHT('Deelnameformulier (1)'!$Q1,3)),'Deelnameformulier (1)'!$E$52:$E$67,0)-1,COLUMN('Deelnameformulier (1)'!$I$60)-COLUMN('Deelnameformulier (1)'!$E$60))</definedName>
    <definedName name="V_SCORE_UIT" localSheetId="2">OFFSET('Deelnameformulier (2)'!$E$52,MATCH(IF('Deelnameformulier (2)'!A$51=1,LEFT('Deelnameformulier (2)'!$Q1,3),RIGHT('Deelnameformulier (2)'!$Q1,3)),'Deelnameformulier (2)'!$E$52:$E$67,0)-1,COLUMN('Deelnameformulier (2)'!$I$60)-COLUMN('Deelnameformulier (2)'!$E$60))</definedName>
    <definedName name="V_VERLENG" localSheetId="1">OFFSET('Deelnameformulier (1)'!$E$52,MATCH(IF('Deelnameformulier (1)'!A$51=1,LEFT('Deelnameformulier (1)'!$Q1,3),RIGHT('Deelnameformulier (1)'!$Q1,3)),'Deelnameformulier (1)'!$E$52:$E$67,0)-1,COLUMN('Deelnameformulier (1)'!$J$60)-COLUMN('Deelnameformulier (1)'!$E$60))</definedName>
    <definedName name="V_VERLENG" localSheetId="2">OFFSET('Deelnameformulier (2)'!$E$52,MATCH(IF('Deelnameformulier (2)'!A$51=1,LEFT('Deelnameformulier (2)'!$Q1,3),RIGHT('Deelnameformulier (2)'!$Q1,3)),'Deelnameformulier (2)'!$E$52:$E$67,0)-1,COLUMN('Deelnameformulier (2)'!$J$60)-COLUMN('Deelnameformulier (2)'!$E$60))</definedName>
    <definedName name="W_LAND_THUIS" localSheetId="1">OFFSET('Deelnameformulier (1)'!$E$52,MATCH(IF('Deelnameformulier (1)'!A$51=1,LEFT('Deelnameformulier (1)'!$Q1,3),RIGHT('Deelnameformulier (1)'!$Q1,3)),'Deelnameformulier (1)'!$E$52:$E$67,0)-1,COLUMN('Deelnameformulier (1)'!$AC$60)-COLUMN('Deelnameformulier (1)'!$E$60))</definedName>
    <definedName name="W_LAND_THUIS" localSheetId="2">OFFSET('Deelnameformulier (2)'!$E$52,MATCH(IF('Deelnameformulier (2)'!A$51=1,LEFT('Deelnameformulier (2)'!$Q1,3),RIGHT('Deelnameformulier (2)'!$Q1,3)),'Deelnameformulier (2)'!$E$52:$E$67,0)-1,COLUMN('Deelnameformulier (2)'!$AC$60)-COLUMN('Deelnameformulier (2)'!$E$60))</definedName>
    <definedName name="W_LAND_UIT" localSheetId="1">OFFSET('Deelnameformulier (1)'!$E$52,MATCH(IF('Deelnameformulier (1)'!A$51=1,LEFT('Deelnameformulier (1)'!$Q1,3),RIGHT('Deelnameformulier (1)'!$Q1,3)),'Deelnameformulier (1)'!$E$52:$E$67,0)-1,COLUMN('Deelnameformulier (1)'!$AH$60)-COLUMN('Deelnameformulier (1)'!$E$60))</definedName>
    <definedName name="W_LAND_UIT" localSheetId="2">OFFSET('Deelnameformulier (2)'!$E$52,MATCH(IF('Deelnameformulier (2)'!A$51=1,LEFT('Deelnameformulier (2)'!$Q1,3),RIGHT('Deelnameformulier (2)'!$Q1,3)),'Deelnameformulier (2)'!$E$52:$E$67,0)-1,COLUMN('Deelnameformulier (2)'!$AH$60)-COLUMN('Deelnameformulier (2)'!$E$60))</definedName>
    <definedName name="W_SCORE_THUIS" localSheetId="1">OFFSET('Deelnameformulier (1)'!$E$52,MATCH(IF('Deelnameformulier (1)'!A$51=1,LEFT('Deelnameformulier (1)'!$Q1,3),RIGHT('Deelnameformulier (1)'!$Q1,3)),'Deelnameformulier (1)'!$E$52:$E$67,0)-1,COLUMN('Deelnameformulier (1)'!$N$60)-COLUMN('Deelnameformulier (1)'!$E$60))</definedName>
    <definedName name="W_SCORE_THUIS" localSheetId="2">OFFSET('Deelnameformulier (2)'!$E$52,MATCH(IF('Deelnameformulier (2)'!A$51=1,LEFT('Deelnameformulier (2)'!$Q1,3),RIGHT('Deelnameformulier (2)'!$Q1,3)),'Deelnameformulier (2)'!$E$52:$E$67,0)-1,COLUMN('Deelnameformulier (2)'!$N$60)-COLUMN('Deelnameformulier (2)'!$E$60))</definedName>
    <definedName name="W_SCORE_UIT" localSheetId="1">OFFSET('Deelnameformulier (1)'!$E$52,MATCH(IF('Deelnameformulier (1)'!A$51=1,LEFT('Deelnameformulier (1)'!$Q1,3),RIGHT('Deelnameformulier (1)'!$Q1,3)),'Deelnameformulier (1)'!$E$52:$E$67,0)-1,COLUMN('Deelnameformulier (1)'!$O$60)-COLUMN('Deelnameformulier (1)'!$E$60))</definedName>
    <definedName name="W_SCORE_UIT" localSheetId="2">OFFSET('Deelnameformulier (2)'!$E$52,MATCH(IF('Deelnameformulier (2)'!A$51=1,LEFT('Deelnameformulier (2)'!$Q1,3),RIGHT('Deelnameformulier (2)'!$Q1,3)),'Deelnameformulier (2)'!$E$52:$E$67,0)-1,COLUMN('Deelnameformulier (2)'!$O$60)-COLUMN('Deelnameformulier (2)'!$E$60))</definedName>
    <definedName name="W_VERLENG" localSheetId="1">OFFSET('Deelnameformulier (1)'!$E$52,MATCH(IF('Deelnameformulier (1)'!A$51=1,LEFT('Deelnameformulier (1)'!$Q1,3),RIGHT('Deelnameformulier (1)'!$Q1,3)),'Deelnameformulier (1)'!$E$52:$E$67,0)-1,COLUMN('Deelnameformulier (1)'!$M$60)-COLUMN('Deelnameformulier (1)'!$E$60))</definedName>
    <definedName name="W_VERLENG" localSheetId="2">OFFSET('Deelnameformulier (2)'!$E$52,MATCH(IF('Deelnameformulier (2)'!A$51=1,LEFT('Deelnameformulier (2)'!$Q1,3),RIGHT('Deelnameformulier (2)'!$Q1,3)),'Deelnameformulier (2)'!$E$52:$E$67,0)-1,COLUMN('Deelnameformulier (2)'!$M$60)-COLUMN('Deelnameformulier (2)'!$E$60))</definedName>
    <definedName name="wedstrijden" localSheetId="2">'Deelnameformulier (2)'!$A$3:$O$68</definedName>
    <definedName name="wedstrijden">'Deelnameformulier (1)'!$A$3:$O$68</definedName>
  </definedNames>
  <calcPr calcId="145621"/>
</workbook>
</file>

<file path=xl/calcChain.xml><?xml version="1.0" encoding="utf-8"?>
<calcChain xmlns="http://schemas.openxmlformats.org/spreadsheetml/2006/main">
  <c r="EJ98" i="25" l="1"/>
  <c r="EF98" i="25"/>
  <c r="EH98" i="25" s="1"/>
  <c r="EE98" i="25"/>
  <c r="EI98" i="25" s="1"/>
  <c r="ED98" i="25"/>
  <c r="AN98" i="25"/>
  <c r="AM98" i="25"/>
  <c r="AQ98" i="25" s="1"/>
  <c r="AL98" i="25"/>
  <c r="EJ97" i="25"/>
  <c r="EH97" i="25"/>
  <c r="EF97" i="25"/>
  <c r="EG97" i="25" s="1"/>
  <c r="EE97" i="25"/>
  <c r="EI97" i="25" s="1"/>
  <c r="ED97" i="25"/>
  <c r="AO97" i="25"/>
  <c r="AN97" i="25"/>
  <c r="AM97" i="25"/>
  <c r="AR97" i="25" s="1"/>
  <c r="AL97" i="25"/>
  <c r="EJ96" i="25"/>
  <c r="EF96" i="25"/>
  <c r="EH96" i="25" s="1"/>
  <c r="EE96" i="25"/>
  <c r="EI96" i="25" s="1"/>
  <c r="ED96" i="25"/>
  <c r="AN96" i="25"/>
  <c r="AM96" i="25"/>
  <c r="AQ96" i="25" s="1"/>
  <c r="AL96" i="25"/>
  <c r="EJ95" i="25"/>
  <c r="EH95" i="25"/>
  <c r="EF95" i="25"/>
  <c r="EG95" i="25" s="1"/>
  <c r="EE95" i="25"/>
  <c r="EI95" i="25" s="1"/>
  <c r="ED95" i="25"/>
  <c r="AO95" i="25"/>
  <c r="AN95" i="25"/>
  <c r="AM95" i="25"/>
  <c r="AR95" i="25" s="1"/>
  <c r="AL95" i="25"/>
  <c r="EJ94" i="25"/>
  <c r="EF94" i="25"/>
  <c r="EH94" i="25" s="1"/>
  <c r="EE94" i="25"/>
  <c r="EI94" i="25" s="1"/>
  <c r="ED94" i="25"/>
  <c r="AN94" i="25"/>
  <c r="AM94" i="25"/>
  <c r="AQ94" i="25" s="1"/>
  <c r="AL94" i="25"/>
  <c r="EJ93" i="25"/>
  <c r="EH93" i="25"/>
  <c r="EF93" i="25"/>
  <c r="EE93" i="25"/>
  <c r="EG93" i="25" s="1"/>
  <c r="ED93" i="25"/>
  <c r="AO93" i="25"/>
  <c r="AN93" i="25"/>
  <c r="AM93" i="25"/>
  <c r="AR93" i="25" s="1"/>
  <c r="AL93" i="25"/>
  <c r="EJ92" i="25"/>
  <c r="EF92" i="25"/>
  <c r="EH92" i="25" s="1"/>
  <c r="EE92" i="25"/>
  <c r="EI92" i="25" s="1"/>
  <c r="ED92" i="25"/>
  <c r="AN92" i="25"/>
  <c r="AM92" i="25"/>
  <c r="AQ92" i="25" s="1"/>
  <c r="AL92" i="25"/>
  <c r="EJ91" i="25"/>
  <c r="EH91" i="25"/>
  <c r="EF91" i="25"/>
  <c r="EE91" i="25"/>
  <c r="EG91" i="25" s="1"/>
  <c r="ED91" i="25"/>
  <c r="AO91" i="25"/>
  <c r="AN91" i="25"/>
  <c r="AM91" i="25"/>
  <c r="AR91" i="25" s="1"/>
  <c r="AL91" i="25"/>
  <c r="EJ90" i="25"/>
  <c r="EF90" i="25"/>
  <c r="EH90" i="25" s="1"/>
  <c r="EE90" i="25"/>
  <c r="EI90" i="25" s="1"/>
  <c r="ED90" i="25"/>
  <c r="AN90" i="25"/>
  <c r="AM90" i="25"/>
  <c r="AQ90" i="25" s="1"/>
  <c r="AL90" i="25"/>
  <c r="EJ89" i="25"/>
  <c r="EH89" i="25"/>
  <c r="EF89" i="25"/>
  <c r="EE89" i="25"/>
  <c r="EG89" i="25" s="1"/>
  <c r="ED89" i="25"/>
  <c r="AO89" i="25"/>
  <c r="AN89" i="25"/>
  <c r="AM89" i="25"/>
  <c r="AR89" i="25" s="1"/>
  <c r="AL89" i="25"/>
  <c r="EJ88" i="25"/>
  <c r="EF88" i="25"/>
  <c r="EH88" i="25" s="1"/>
  <c r="EE88" i="25"/>
  <c r="EI88" i="25" s="1"/>
  <c r="ED88" i="25"/>
  <c r="AN88" i="25"/>
  <c r="AM88" i="25"/>
  <c r="AQ88" i="25" s="1"/>
  <c r="AL88" i="25"/>
  <c r="EJ87" i="25"/>
  <c r="EH87" i="25"/>
  <c r="EF87" i="25"/>
  <c r="EG87" i="25" s="1"/>
  <c r="EE87" i="25"/>
  <c r="EI87" i="25" s="1"/>
  <c r="ED87" i="25"/>
  <c r="AO87" i="25"/>
  <c r="AN87" i="25"/>
  <c r="AM87" i="25"/>
  <c r="AR87" i="25" s="1"/>
  <c r="AL87" i="25"/>
  <c r="EJ86" i="25"/>
  <c r="EF86" i="25"/>
  <c r="EH86" i="25" s="1"/>
  <c r="EE86" i="25"/>
  <c r="EI86" i="25" s="1"/>
  <c r="ED86" i="25"/>
  <c r="AN86" i="25"/>
  <c r="AM86" i="25"/>
  <c r="AQ86" i="25" s="1"/>
  <c r="AL86" i="25"/>
  <c r="EJ85" i="25"/>
  <c r="EH85" i="25"/>
  <c r="EF85" i="25"/>
  <c r="EG85" i="25" s="1"/>
  <c r="EE85" i="25"/>
  <c r="EI85" i="25" s="1"/>
  <c r="ED85" i="25"/>
  <c r="AO85" i="25"/>
  <c r="AN85" i="25"/>
  <c r="AM85" i="25"/>
  <c r="AR85" i="25" s="1"/>
  <c r="AL85" i="25"/>
  <c r="EJ84" i="25"/>
  <c r="EF84" i="25"/>
  <c r="EH84" i="25" s="1"/>
  <c r="EE84" i="25"/>
  <c r="EI84" i="25" s="1"/>
  <c r="ED84" i="25"/>
  <c r="AN84" i="25"/>
  <c r="AM84" i="25"/>
  <c r="AQ84" i="25" s="1"/>
  <c r="AL84" i="25"/>
  <c r="EJ83" i="25"/>
  <c r="EH83" i="25"/>
  <c r="EF83" i="25"/>
  <c r="EG83" i="25" s="1"/>
  <c r="EE83" i="25"/>
  <c r="EI83" i="25" s="1"/>
  <c r="ED83" i="25"/>
  <c r="AO83" i="25"/>
  <c r="AN83" i="25"/>
  <c r="AM83" i="25"/>
  <c r="AR83" i="25" s="1"/>
  <c r="AL83" i="25"/>
  <c r="EJ82" i="25"/>
  <c r="EF82" i="25"/>
  <c r="EH82" i="25" s="1"/>
  <c r="EE82" i="25"/>
  <c r="EI82" i="25" s="1"/>
  <c r="ED82" i="25"/>
  <c r="AN82" i="25"/>
  <c r="AM82" i="25"/>
  <c r="AQ82" i="25" s="1"/>
  <c r="AL82" i="25"/>
  <c r="EJ81" i="25"/>
  <c r="EH81" i="25"/>
  <c r="EF81" i="25"/>
  <c r="EG81" i="25" s="1"/>
  <c r="EE81" i="25"/>
  <c r="EI81" i="25" s="1"/>
  <c r="ED81" i="25"/>
  <c r="AO81" i="25"/>
  <c r="AN81" i="25"/>
  <c r="AM81" i="25"/>
  <c r="AR81" i="25" s="1"/>
  <c r="AL81" i="25"/>
  <c r="EJ80" i="25"/>
  <c r="EF80" i="25"/>
  <c r="EH80" i="25" s="1"/>
  <c r="EE80" i="25"/>
  <c r="EI80" i="25" s="1"/>
  <c r="ED80" i="25"/>
  <c r="AN80" i="25"/>
  <c r="AM80" i="25"/>
  <c r="AQ80" i="25" s="1"/>
  <c r="AL80" i="25"/>
  <c r="EJ79" i="25"/>
  <c r="EH79" i="25"/>
  <c r="EF79" i="25"/>
  <c r="EE79" i="25"/>
  <c r="EG79" i="25" s="1"/>
  <c r="ED79" i="25"/>
  <c r="AO79" i="25"/>
  <c r="AN79" i="25"/>
  <c r="AM79" i="25"/>
  <c r="AR79" i="25" s="1"/>
  <c r="AL79" i="25"/>
  <c r="EJ78" i="25"/>
  <c r="EF78" i="25"/>
  <c r="EH78" i="25" s="1"/>
  <c r="EE78" i="25"/>
  <c r="EI78" i="25" s="1"/>
  <c r="ED78" i="25"/>
  <c r="AN78" i="25"/>
  <c r="AM78" i="25"/>
  <c r="AQ78" i="25" s="1"/>
  <c r="AL78" i="25"/>
  <c r="EJ77" i="25"/>
  <c r="EH77" i="25"/>
  <c r="EF77" i="25"/>
  <c r="EE77" i="25"/>
  <c r="EG77" i="25" s="1"/>
  <c r="ED77" i="25"/>
  <c r="AO77" i="25"/>
  <c r="AN77" i="25"/>
  <c r="AM77" i="25"/>
  <c r="AR77" i="25" s="1"/>
  <c r="AL77" i="25"/>
  <c r="EJ76" i="25"/>
  <c r="EF76" i="25"/>
  <c r="EH76" i="25" s="1"/>
  <c r="EE76" i="25"/>
  <c r="EI76" i="25" s="1"/>
  <c r="ED76" i="25"/>
  <c r="AN76" i="25"/>
  <c r="AM76" i="25"/>
  <c r="AQ76" i="25" s="1"/>
  <c r="AL76" i="25"/>
  <c r="EJ75" i="25"/>
  <c r="EH75" i="25"/>
  <c r="EF75" i="25"/>
  <c r="EE75" i="25"/>
  <c r="EG75" i="25" s="1"/>
  <c r="ED75" i="25"/>
  <c r="AO75" i="25"/>
  <c r="AN75" i="25"/>
  <c r="AM75" i="25"/>
  <c r="AR75" i="25" s="1"/>
  <c r="AL75" i="25"/>
  <c r="EJ74" i="25"/>
  <c r="EF74" i="25"/>
  <c r="EH74" i="25" s="1"/>
  <c r="EE74" i="25"/>
  <c r="EI74" i="25" s="1"/>
  <c r="ED74" i="25"/>
  <c r="AN74" i="25"/>
  <c r="AM74" i="25"/>
  <c r="AQ74" i="25" s="1"/>
  <c r="AL74" i="25"/>
  <c r="P74" i="25"/>
  <c r="EJ73" i="25"/>
  <c r="EF73" i="25"/>
  <c r="EH73" i="25" s="1"/>
  <c r="EE73" i="25"/>
  <c r="EI73" i="25" s="1"/>
  <c r="ED73" i="25"/>
  <c r="AN73" i="25"/>
  <c r="AM73" i="25"/>
  <c r="AQ73" i="25" s="1"/>
  <c r="AL73" i="25"/>
  <c r="AB73" i="25"/>
  <c r="P73" i="25"/>
  <c r="K73" i="25"/>
  <c r="EJ72" i="25"/>
  <c r="EH72" i="25"/>
  <c r="EF72" i="25"/>
  <c r="EG72" i="25" s="1"/>
  <c r="EE72" i="25"/>
  <c r="EI72" i="25" s="1"/>
  <c r="ED72" i="25"/>
  <c r="AO72" i="25"/>
  <c r="AN72" i="25"/>
  <c r="AM72" i="25"/>
  <c r="AR72" i="25" s="1"/>
  <c r="AL72" i="25"/>
  <c r="AB72" i="25"/>
  <c r="P72" i="25"/>
  <c r="K72" i="25"/>
  <c r="EJ71" i="25"/>
  <c r="EF71" i="25"/>
  <c r="EH71" i="25" s="1"/>
  <c r="EE71" i="25"/>
  <c r="EI71" i="25" s="1"/>
  <c r="AN71" i="25"/>
  <c r="AM71" i="25"/>
  <c r="AQ71" i="25" s="1"/>
  <c r="AL71" i="25"/>
  <c r="ED71" i="25" s="1"/>
  <c r="AB71" i="25"/>
  <c r="K71" i="25"/>
  <c r="EG70" i="25"/>
  <c r="EF70" i="25"/>
  <c r="EE70" i="25"/>
  <c r="EJ70" i="25" s="1"/>
  <c r="AR70" i="25"/>
  <c r="AN70" i="25"/>
  <c r="AM70" i="25"/>
  <c r="AQ70" i="25" s="1"/>
  <c r="AL70" i="25"/>
  <c r="ED70" i="25" s="1"/>
  <c r="AB70" i="25"/>
  <c r="K70" i="25"/>
  <c r="EJ69" i="25"/>
  <c r="EH69" i="25"/>
  <c r="EF69" i="25"/>
  <c r="EG69" i="25" s="1"/>
  <c r="EE69" i="25"/>
  <c r="EI69" i="25" s="1"/>
  <c r="ED69" i="25"/>
  <c r="AO69" i="25"/>
  <c r="AN69" i="25"/>
  <c r="AM69" i="25"/>
  <c r="AR69" i="25" s="1"/>
  <c r="AL69" i="25"/>
  <c r="AB69" i="25"/>
  <c r="AB74" i="25" s="1"/>
  <c r="L74" i="25" s="1"/>
  <c r="K69" i="25"/>
  <c r="AA73" i="25" s="1"/>
  <c r="EF68" i="25"/>
  <c r="EE68" i="25"/>
  <c r="EI68" i="25" s="1"/>
  <c r="AR68" i="25"/>
  <c r="AP68" i="25"/>
  <c r="AN68" i="25"/>
  <c r="AM68" i="25"/>
  <c r="AO68" i="25" s="1"/>
  <c r="AL68" i="25"/>
  <c r="ED68" i="25" s="1"/>
  <c r="AB68" i="25"/>
  <c r="L68" i="25"/>
  <c r="EG67" i="25"/>
  <c r="EF67" i="25"/>
  <c r="EE67" i="25"/>
  <c r="EJ67" i="25" s="1"/>
  <c r="EA67" i="25"/>
  <c r="DZ67" i="25"/>
  <c r="DP67" i="25"/>
  <c r="DO67" i="25"/>
  <c r="DN67" i="25"/>
  <c r="DY67" i="25" s="1"/>
  <c r="AR67" i="25"/>
  <c r="AP67" i="25"/>
  <c r="AN67" i="25"/>
  <c r="AO67" i="25" s="1"/>
  <c r="AM67" i="25"/>
  <c r="AQ67" i="25" s="1"/>
  <c r="AL67" i="25"/>
  <c r="ED67" i="25" s="1"/>
  <c r="Q67" i="25"/>
  <c r="K67" i="25"/>
  <c r="EH66" i="25"/>
  <c r="EF66" i="25"/>
  <c r="EE66" i="25"/>
  <c r="EG66" i="25" s="1"/>
  <c r="ED66" i="25"/>
  <c r="EA66" i="25"/>
  <c r="DZ66" i="25"/>
  <c r="DV66" i="25"/>
  <c r="AH66" i="25" s="1"/>
  <c r="DP66" i="25"/>
  <c r="DO66" i="25"/>
  <c r="DN66" i="25"/>
  <c r="DY66" i="25" s="1"/>
  <c r="AN66" i="25"/>
  <c r="AM66" i="25"/>
  <c r="AL66" i="25"/>
  <c r="Q66" i="25"/>
  <c r="K66" i="25"/>
  <c r="EF65" i="25"/>
  <c r="EE65" i="25"/>
  <c r="EJ65" i="25" s="1"/>
  <c r="EA65" i="25"/>
  <c r="DZ65" i="25"/>
  <c r="DY65" i="25"/>
  <c r="DP65" i="25"/>
  <c r="DK66" i="25" s="1"/>
  <c r="DO65" i="25"/>
  <c r="DN65" i="25"/>
  <c r="AR65" i="25"/>
  <c r="AN65" i="25"/>
  <c r="AP65" i="25" s="1"/>
  <c r="AM65" i="25"/>
  <c r="AL65" i="25"/>
  <c r="ED65" i="25" s="1"/>
  <c r="Q65" i="25"/>
  <c r="K65" i="25"/>
  <c r="EJ64" i="25"/>
  <c r="EG64" i="25"/>
  <c r="EF64" i="25"/>
  <c r="EE64" i="25"/>
  <c r="EI64" i="25" s="1"/>
  <c r="EA64" i="25"/>
  <c r="DU66" i="25" s="1"/>
  <c r="AC66" i="25" s="1"/>
  <c r="DZ64" i="25"/>
  <c r="DY64" i="25"/>
  <c r="DP64" i="25"/>
  <c r="DJ66" i="25" s="1"/>
  <c r="DO64" i="25"/>
  <c r="DN64" i="25"/>
  <c r="AR64" i="25"/>
  <c r="AP64" i="25"/>
  <c r="AO64" i="25"/>
  <c r="AN64" i="25"/>
  <c r="AM64" i="25"/>
  <c r="AQ64" i="25" s="1"/>
  <c r="AL64" i="25"/>
  <c r="ED64" i="25" s="1"/>
  <c r="Q64" i="25"/>
  <c r="K64" i="25"/>
  <c r="EG63" i="25"/>
  <c r="EF63" i="25"/>
  <c r="EE63" i="25"/>
  <c r="EI63" i="25" s="1"/>
  <c r="EA63" i="25"/>
  <c r="DZ63" i="25"/>
  <c r="DY63" i="25"/>
  <c r="DP63" i="25"/>
  <c r="DO63" i="25"/>
  <c r="DN63" i="25"/>
  <c r="AR63" i="25"/>
  <c r="AP63" i="25"/>
  <c r="AN63" i="25"/>
  <c r="AM63" i="25"/>
  <c r="AQ63" i="25" s="1"/>
  <c r="AL63" i="25"/>
  <c r="ED63" i="25" s="1"/>
  <c r="Q63" i="25"/>
  <c r="K63" i="25"/>
  <c r="EJ62" i="25"/>
  <c r="EH62" i="25"/>
  <c r="EF62" i="25"/>
  <c r="EE62" i="25"/>
  <c r="EI62" i="25" s="1"/>
  <c r="ED62" i="25"/>
  <c r="EA62" i="25"/>
  <c r="DZ62" i="25"/>
  <c r="DP62" i="25"/>
  <c r="DO62" i="25"/>
  <c r="DN62" i="25"/>
  <c r="DY62" i="25" s="1"/>
  <c r="AN62" i="25"/>
  <c r="AM62" i="25"/>
  <c r="AO62" i="25" s="1"/>
  <c r="AL62" i="25"/>
  <c r="Q62" i="25"/>
  <c r="K62" i="25"/>
  <c r="EF61" i="25"/>
  <c r="EE61" i="25"/>
  <c r="EG61" i="25" s="1"/>
  <c r="EA61" i="25"/>
  <c r="DZ61" i="25"/>
  <c r="DY61" i="25"/>
  <c r="DP61" i="25"/>
  <c r="DO61" i="25"/>
  <c r="DN61" i="25"/>
  <c r="AR61" i="25"/>
  <c r="AN61" i="25"/>
  <c r="AP61" i="25" s="1"/>
  <c r="AM61" i="25"/>
  <c r="AQ61" i="25" s="1"/>
  <c r="AL61" i="25"/>
  <c r="ED61" i="25" s="1"/>
  <c r="Q61" i="25"/>
  <c r="K61" i="25"/>
  <c r="EJ60" i="25"/>
  <c r="EF60" i="25"/>
  <c r="EH60" i="25" s="1"/>
  <c r="EE60" i="25"/>
  <c r="EI60" i="25" s="1"/>
  <c r="ED60" i="25"/>
  <c r="EA60" i="25"/>
  <c r="DZ60" i="25"/>
  <c r="DP60" i="25"/>
  <c r="DO60" i="25"/>
  <c r="DN60" i="25"/>
  <c r="DY60" i="25" s="1"/>
  <c r="AO60" i="25"/>
  <c r="AN60" i="25"/>
  <c r="AM60" i="25"/>
  <c r="AQ60" i="25" s="1"/>
  <c r="AL60" i="25"/>
  <c r="Q60" i="25"/>
  <c r="K60" i="25"/>
  <c r="EG59" i="25"/>
  <c r="EF59" i="25"/>
  <c r="EE59" i="25"/>
  <c r="EI59" i="25" s="1"/>
  <c r="EA59" i="25"/>
  <c r="DZ59" i="25"/>
  <c r="DY59" i="25"/>
  <c r="DP59" i="25"/>
  <c r="DO59" i="25"/>
  <c r="DN59" i="25"/>
  <c r="AR59" i="25"/>
  <c r="AP59" i="25"/>
  <c r="AN59" i="25"/>
  <c r="AM59" i="25"/>
  <c r="AQ59" i="25" s="1"/>
  <c r="AL59" i="25"/>
  <c r="ED59" i="25" s="1"/>
  <c r="K59" i="25"/>
  <c r="EF58" i="25"/>
  <c r="EE58" i="25"/>
  <c r="EG58" i="25" s="1"/>
  <c r="EA58" i="25"/>
  <c r="DZ58" i="25"/>
  <c r="DY58" i="25"/>
  <c r="DP58" i="25"/>
  <c r="DO58" i="25"/>
  <c r="DN58" i="25"/>
  <c r="AR58" i="25"/>
  <c r="AN58" i="25"/>
  <c r="AP58" i="25" s="1"/>
  <c r="AM58" i="25"/>
  <c r="AQ58" i="25" s="1"/>
  <c r="AL58" i="25"/>
  <c r="ED58" i="25" s="1"/>
  <c r="K58" i="25"/>
  <c r="EG57" i="25"/>
  <c r="EF57" i="25"/>
  <c r="EE57" i="25"/>
  <c r="EI57" i="25" s="1"/>
  <c r="EA57" i="25"/>
  <c r="DZ57" i="25"/>
  <c r="DY57" i="25"/>
  <c r="DP57" i="25"/>
  <c r="DO57" i="25"/>
  <c r="DN57" i="25"/>
  <c r="AR57" i="25"/>
  <c r="AP57" i="25"/>
  <c r="AN57" i="25"/>
  <c r="AO57" i="25" s="1"/>
  <c r="AM57" i="25"/>
  <c r="AQ57" i="25" s="1"/>
  <c r="AL57" i="25"/>
  <c r="ED57" i="25" s="1"/>
  <c r="K57" i="25"/>
  <c r="EF56" i="25"/>
  <c r="EE56" i="25"/>
  <c r="EG56" i="25" s="1"/>
  <c r="EA56" i="25"/>
  <c r="DZ56" i="25"/>
  <c r="DY56" i="25"/>
  <c r="DP56" i="25"/>
  <c r="DO56" i="25"/>
  <c r="DN56" i="25"/>
  <c r="AR56" i="25"/>
  <c r="AN56" i="25"/>
  <c r="AP56" i="25" s="1"/>
  <c r="AM56" i="25"/>
  <c r="AQ56" i="25" s="1"/>
  <c r="AL56" i="25"/>
  <c r="ED56" i="25" s="1"/>
  <c r="K56" i="25"/>
  <c r="EG55" i="25"/>
  <c r="EF55" i="25"/>
  <c r="EE55" i="25"/>
  <c r="EI55" i="25" s="1"/>
  <c r="EA55" i="25"/>
  <c r="DZ55" i="25"/>
  <c r="DY55" i="25"/>
  <c r="DP55" i="25"/>
  <c r="DO55" i="25"/>
  <c r="DN55" i="25"/>
  <c r="AR55" i="25"/>
  <c r="AP55" i="25"/>
  <c r="AN55" i="25"/>
  <c r="AO55" i="25" s="1"/>
  <c r="AM55" i="25"/>
  <c r="AQ55" i="25" s="1"/>
  <c r="AL55" i="25"/>
  <c r="ED55" i="25" s="1"/>
  <c r="K55" i="25"/>
  <c r="EF54" i="25"/>
  <c r="EE54" i="25"/>
  <c r="EG54" i="25" s="1"/>
  <c r="EA54" i="25"/>
  <c r="DZ54" i="25"/>
  <c r="DY54" i="25"/>
  <c r="DP54" i="25"/>
  <c r="DO54" i="25"/>
  <c r="DN54" i="25"/>
  <c r="AR54" i="25"/>
  <c r="AN54" i="25"/>
  <c r="AP54" i="25" s="1"/>
  <c r="AM54" i="25"/>
  <c r="AQ54" i="25" s="1"/>
  <c r="AL54" i="25"/>
  <c r="ED54" i="25" s="1"/>
  <c r="K54" i="25"/>
  <c r="EG53" i="25"/>
  <c r="EF53" i="25"/>
  <c r="EE53" i="25"/>
  <c r="EI53" i="25" s="1"/>
  <c r="EA53" i="25"/>
  <c r="DZ53" i="25"/>
  <c r="DY53" i="25"/>
  <c r="DP53" i="25"/>
  <c r="DO53" i="25"/>
  <c r="DN53" i="25"/>
  <c r="AR53" i="25"/>
  <c r="AP53" i="25"/>
  <c r="AN53" i="25"/>
  <c r="AO53" i="25" s="1"/>
  <c r="AM53" i="25"/>
  <c r="AQ53" i="25" s="1"/>
  <c r="AL53" i="25"/>
  <c r="ED53" i="25" s="1"/>
  <c r="K53" i="25"/>
  <c r="EF52" i="25"/>
  <c r="EE52" i="25"/>
  <c r="EI52" i="25" s="1"/>
  <c r="EA52" i="25"/>
  <c r="DZ52" i="25"/>
  <c r="DY52" i="25"/>
  <c r="DP52" i="25"/>
  <c r="DO52" i="25"/>
  <c r="DN52" i="25"/>
  <c r="AR52" i="25"/>
  <c r="AN52" i="25"/>
  <c r="AM52" i="25"/>
  <c r="AL52" i="25"/>
  <c r="ED52" i="25" s="1"/>
  <c r="K52" i="25"/>
  <c r="EI51" i="25"/>
  <c r="EG51" i="25"/>
  <c r="EF51" i="25"/>
  <c r="EE51" i="25"/>
  <c r="AR51" i="25"/>
  <c r="AP51" i="25"/>
  <c r="AN51" i="25"/>
  <c r="AO51" i="25" s="1"/>
  <c r="AM51" i="25"/>
  <c r="AQ51" i="25" s="1"/>
  <c r="AL51" i="25"/>
  <c r="ED51" i="25" s="1"/>
  <c r="AB51" i="25"/>
  <c r="L51" i="25"/>
  <c r="EP50" i="25"/>
  <c r="EJ50" i="25"/>
  <c r="EF50" i="25"/>
  <c r="EH50" i="25" s="1"/>
  <c r="EE50" i="25"/>
  <c r="EA50" i="25"/>
  <c r="EB50" i="25" s="1"/>
  <c r="EC50" i="25" s="1"/>
  <c r="AX50" i="25"/>
  <c r="AR50" i="25"/>
  <c r="AP50" i="25"/>
  <c r="AO50" i="25"/>
  <c r="AN50" i="25"/>
  <c r="AM50" i="25"/>
  <c r="AL50" i="25"/>
  <c r="ED50" i="25" s="1"/>
  <c r="K50" i="25"/>
  <c r="EP49" i="25"/>
  <c r="EK49" i="25"/>
  <c r="EH49" i="25"/>
  <c r="EF49" i="25"/>
  <c r="EE49" i="25"/>
  <c r="EI49" i="25" s="1"/>
  <c r="ED49" i="25"/>
  <c r="EA49" i="25"/>
  <c r="EB49" i="25" s="1"/>
  <c r="DP49" i="25"/>
  <c r="DQ49" i="25" s="1"/>
  <c r="AS49" i="25"/>
  <c r="AR49" i="25"/>
  <c r="AP49" i="25"/>
  <c r="AO49" i="25"/>
  <c r="AN49" i="25"/>
  <c r="AM49" i="25"/>
  <c r="AQ49" i="25" s="1"/>
  <c r="AL49" i="25"/>
  <c r="K49" i="25"/>
  <c r="EK48" i="25"/>
  <c r="EP48" i="25" s="1"/>
  <c r="EJ48" i="25"/>
  <c r="EF48" i="25"/>
  <c r="EG48" i="25" s="1"/>
  <c r="EE48" i="25"/>
  <c r="EI48" i="25" s="1"/>
  <c r="AX48" i="25"/>
  <c r="AS48" i="25"/>
  <c r="AN48" i="25"/>
  <c r="AM48" i="25"/>
  <c r="AO48" i="25" s="1"/>
  <c r="AL48" i="25"/>
  <c r="ED48" i="25" s="1"/>
  <c r="K48" i="25"/>
  <c r="EK47" i="25"/>
  <c r="EP47" i="25" s="1"/>
  <c r="EF47" i="25"/>
  <c r="EE47" i="25"/>
  <c r="EJ47" i="25" s="1"/>
  <c r="ED47" i="25"/>
  <c r="AS47" i="25"/>
  <c r="AR47" i="25"/>
  <c r="AO47" i="25"/>
  <c r="AN47" i="25"/>
  <c r="AP47" i="25" s="1"/>
  <c r="AM47" i="25"/>
  <c r="AL47" i="25"/>
  <c r="K47" i="25"/>
  <c r="EK46" i="25"/>
  <c r="EP46" i="25" s="1"/>
  <c r="EI46" i="25"/>
  <c r="EG46" i="25"/>
  <c r="EF46" i="25"/>
  <c r="EE46" i="25"/>
  <c r="AX46" i="25"/>
  <c r="AS46" i="25"/>
  <c r="AN46" i="25"/>
  <c r="AP46" i="25" s="1"/>
  <c r="AM46" i="25"/>
  <c r="AQ46" i="25" s="1"/>
  <c r="AL46" i="25"/>
  <c r="ED46" i="25" s="1"/>
  <c r="K46" i="25"/>
  <c r="FE45" i="25"/>
  <c r="FD45" i="25"/>
  <c r="FC45" i="25"/>
  <c r="FB45" i="25"/>
  <c r="EZ45" i="25"/>
  <c r="EY45" i="25"/>
  <c r="EX45" i="25"/>
  <c r="EW45" i="25"/>
  <c r="EU45" i="25"/>
  <c r="ET45" i="25"/>
  <c r="ES45" i="25"/>
  <c r="ER45" i="25"/>
  <c r="EP45" i="25"/>
  <c r="EO45" i="25"/>
  <c r="EN45" i="25"/>
  <c r="EM45" i="25"/>
  <c r="EL45" i="25"/>
  <c r="EF45" i="25"/>
  <c r="EE45" i="25"/>
  <c r="EG45" i="25" s="1"/>
  <c r="EA45" i="25"/>
  <c r="EB45" i="25" s="1"/>
  <c r="EC45" i="25" s="1"/>
  <c r="DP45" i="25"/>
  <c r="DQ45" i="25" s="1"/>
  <c r="DR45" i="25" s="1"/>
  <c r="BM45" i="25"/>
  <c r="BL45" i="25"/>
  <c r="BK45" i="25"/>
  <c r="BJ45" i="25"/>
  <c r="BH45" i="25"/>
  <c r="BG45" i="25"/>
  <c r="BF45" i="25"/>
  <c r="BE45" i="25"/>
  <c r="BC45" i="25"/>
  <c r="BB45" i="25"/>
  <c r="BA45" i="25"/>
  <c r="AZ45" i="25"/>
  <c r="AX45" i="25"/>
  <c r="AW45" i="25"/>
  <c r="AV45" i="25"/>
  <c r="AU45" i="25"/>
  <c r="AT45" i="25"/>
  <c r="AR45" i="25"/>
  <c r="AP45" i="25"/>
  <c r="AO45" i="25"/>
  <c r="AN45" i="25"/>
  <c r="AM45" i="25"/>
  <c r="AL45" i="25"/>
  <c r="ED45" i="25" s="1"/>
  <c r="K45" i="25"/>
  <c r="EP44" i="25"/>
  <c r="EG44" i="25"/>
  <c r="EF44" i="25"/>
  <c r="EE44" i="25"/>
  <c r="EI44" i="25" s="1"/>
  <c r="EA44" i="25"/>
  <c r="EB44" i="25" s="1"/>
  <c r="EC44" i="25" s="1"/>
  <c r="DP44" i="25"/>
  <c r="AX44" i="25"/>
  <c r="AN44" i="25"/>
  <c r="AM44" i="25"/>
  <c r="AR44" i="25" s="1"/>
  <c r="AL44" i="25"/>
  <c r="ED44" i="25" s="1"/>
  <c r="K44" i="25"/>
  <c r="EK43" i="25"/>
  <c r="EP43" i="25" s="1"/>
  <c r="EH43" i="25"/>
  <c r="EG43" i="25"/>
  <c r="EF43" i="25"/>
  <c r="EE43" i="25"/>
  <c r="EJ43" i="25" s="1"/>
  <c r="EA43" i="25"/>
  <c r="EB43" i="25" s="1"/>
  <c r="DP43" i="25"/>
  <c r="DQ43" i="25" s="1"/>
  <c r="AS43" i="25"/>
  <c r="AR43" i="25"/>
  <c r="AP43" i="25"/>
  <c r="AO43" i="25"/>
  <c r="AN43" i="25"/>
  <c r="AM43" i="25"/>
  <c r="AQ43" i="25" s="1"/>
  <c r="AL43" i="25"/>
  <c r="ED43" i="25" s="1"/>
  <c r="K43" i="25"/>
  <c r="EK42" i="25"/>
  <c r="EP42" i="25" s="1"/>
  <c r="EF42" i="25"/>
  <c r="EE42" i="25"/>
  <c r="EI42" i="25" s="1"/>
  <c r="AX42" i="25"/>
  <c r="AS42" i="25"/>
  <c r="AP42" i="25"/>
  <c r="AN42" i="25"/>
  <c r="AM42" i="25"/>
  <c r="AO42" i="25" s="1"/>
  <c r="AL42" i="25"/>
  <c r="ED42" i="25" s="1"/>
  <c r="K42" i="25"/>
  <c r="EK41" i="25"/>
  <c r="EP41" i="25" s="1"/>
  <c r="EH41" i="25"/>
  <c r="EG41" i="25"/>
  <c r="EF41" i="25"/>
  <c r="EE41" i="25"/>
  <c r="EJ41" i="25" s="1"/>
  <c r="AS41" i="25"/>
  <c r="AR41" i="25"/>
  <c r="AP41" i="25"/>
  <c r="AO41" i="25"/>
  <c r="AN41" i="25"/>
  <c r="AM41" i="25"/>
  <c r="AQ41" i="25" s="1"/>
  <c r="AL41" i="25"/>
  <c r="ED41" i="25" s="1"/>
  <c r="K41" i="25"/>
  <c r="EK40" i="25"/>
  <c r="EP40" i="25" s="1"/>
  <c r="EJ40" i="25"/>
  <c r="EI40" i="25"/>
  <c r="EF40" i="25"/>
  <c r="EE40" i="25"/>
  <c r="AX40" i="25"/>
  <c r="AS40" i="25"/>
  <c r="AQ40" i="25"/>
  <c r="AN40" i="25"/>
  <c r="AM40" i="25"/>
  <c r="AO40" i="25" s="1"/>
  <c r="AL40" i="25"/>
  <c r="ED40" i="25" s="1"/>
  <c r="K40" i="25"/>
  <c r="FD39" i="25"/>
  <c r="FC39" i="25"/>
  <c r="FB39" i="25"/>
  <c r="EY39" i="25"/>
  <c r="EX39" i="25"/>
  <c r="EW39" i="25"/>
  <c r="ET39" i="25"/>
  <c r="ES39" i="25"/>
  <c r="ER39" i="25"/>
  <c r="EP39" i="25"/>
  <c r="EO39" i="25"/>
  <c r="EN39" i="25"/>
  <c r="EM39" i="25"/>
  <c r="EL39" i="25"/>
  <c r="EI39" i="25"/>
  <c r="EH39" i="25"/>
  <c r="EF39" i="25"/>
  <c r="EE39" i="25"/>
  <c r="EG39" i="25" s="1"/>
  <c r="EA39" i="25"/>
  <c r="EB39" i="25" s="1"/>
  <c r="EC39" i="25" s="1"/>
  <c r="DP39" i="25"/>
  <c r="DQ39" i="25" s="1"/>
  <c r="DR39" i="25" s="1"/>
  <c r="BM39" i="25"/>
  <c r="BL39" i="25"/>
  <c r="BJ39" i="25"/>
  <c r="BH39" i="25"/>
  <c r="BG39" i="25"/>
  <c r="BE39" i="25"/>
  <c r="BC39" i="25"/>
  <c r="BB39" i="25"/>
  <c r="AZ39" i="25"/>
  <c r="AX39" i="25"/>
  <c r="AW39" i="25"/>
  <c r="AV39" i="25"/>
  <c r="AU39" i="25"/>
  <c r="AT39" i="25"/>
  <c r="AR39" i="25"/>
  <c r="AP39" i="25"/>
  <c r="AO39" i="25"/>
  <c r="AN39" i="25"/>
  <c r="AM39" i="25"/>
  <c r="AQ39" i="25" s="1"/>
  <c r="AL39" i="25"/>
  <c r="ED39" i="25" s="1"/>
  <c r="K39" i="25"/>
  <c r="EP38" i="25"/>
  <c r="EF38" i="25"/>
  <c r="EI38" i="25" s="1"/>
  <c r="EE38" i="25"/>
  <c r="EA38" i="25"/>
  <c r="EB38" i="25" s="1"/>
  <c r="EC38" i="25" s="1"/>
  <c r="DP38" i="25"/>
  <c r="AX38" i="25"/>
  <c r="AP38" i="25"/>
  <c r="AN38" i="25"/>
  <c r="AM38" i="25"/>
  <c r="AQ38" i="25" s="1"/>
  <c r="AL38" i="25"/>
  <c r="ED38" i="25" s="1"/>
  <c r="K38" i="25"/>
  <c r="EK37" i="25"/>
  <c r="EP37" i="25" s="1"/>
  <c r="EH37" i="25"/>
  <c r="EG37" i="25"/>
  <c r="EF37" i="25"/>
  <c r="EE37" i="25"/>
  <c r="EJ37" i="25" s="1"/>
  <c r="ED37" i="25"/>
  <c r="EA37" i="25"/>
  <c r="EB37" i="25" s="1"/>
  <c r="DP37" i="25"/>
  <c r="DQ37" i="25" s="1"/>
  <c r="AS37" i="25"/>
  <c r="AR37" i="25"/>
  <c r="AN37" i="25"/>
  <c r="AO37" i="25" s="1"/>
  <c r="AM37" i="25"/>
  <c r="AL37" i="25"/>
  <c r="K37" i="25"/>
  <c r="EP36" i="25"/>
  <c r="EK36" i="25"/>
  <c r="EH36" i="25"/>
  <c r="EF36" i="25"/>
  <c r="EE36" i="25"/>
  <c r="EI36" i="25" s="1"/>
  <c r="AS36" i="25"/>
  <c r="AP36" i="25"/>
  <c r="AO36" i="25"/>
  <c r="AN36" i="25"/>
  <c r="AM36" i="25"/>
  <c r="AR36" i="25" s="1"/>
  <c r="AL36" i="25"/>
  <c r="ED36" i="25" s="1"/>
  <c r="K36" i="25"/>
  <c r="EK35" i="25"/>
  <c r="EP35" i="25" s="1"/>
  <c r="EJ35" i="25"/>
  <c r="EH35" i="25"/>
  <c r="EG35" i="25"/>
  <c r="EF35" i="25"/>
  <c r="EE35" i="25"/>
  <c r="EI35" i="25" s="1"/>
  <c r="ED35" i="25"/>
  <c r="AS35" i="25"/>
  <c r="AN35" i="25"/>
  <c r="AM35" i="25"/>
  <c r="AL35" i="25"/>
  <c r="K35" i="25"/>
  <c r="EP34" i="25"/>
  <c r="EK34" i="25"/>
  <c r="EJ34" i="25"/>
  <c r="EF34" i="25"/>
  <c r="EE34" i="25"/>
  <c r="ED34" i="25"/>
  <c r="AS34" i="25"/>
  <c r="AQ34" i="25"/>
  <c r="AN34" i="25"/>
  <c r="AM34" i="25"/>
  <c r="AL34" i="25"/>
  <c r="K34" i="25"/>
  <c r="FE33" i="25"/>
  <c r="EZ33" i="25"/>
  <c r="EU33" i="25"/>
  <c r="ES33" i="25"/>
  <c r="EP33" i="25"/>
  <c r="EN33" i="25"/>
  <c r="EH33" i="25"/>
  <c r="EG33" i="25"/>
  <c r="EF33" i="25"/>
  <c r="EE33" i="25"/>
  <c r="EJ33" i="25" s="1"/>
  <c r="ED33" i="25"/>
  <c r="EA33" i="25"/>
  <c r="EB33" i="25" s="1"/>
  <c r="EC33" i="25" s="1"/>
  <c r="DP33" i="25"/>
  <c r="DQ33" i="25" s="1"/>
  <c r="DR33" i="25" s="1"/>
  <c r="BM33" i="25"/>
  <c r="BL33" i="25"/>
  <c r="BH33" i="25"/>
  <c r="BG33" i="25"/>
  <c r="BC33" i="25"/>
  <c r="BB33" i="25"/>
  <c r="AX33" i="25"/>
  <c r="AW33" i="25"/>
  <c r="AV33" i="25"/>
  <c r="AQ33" i="25"/>
  <c r="AO33" i="25"/>
  <c r="AN33" i="25"/>
  <c r="AM33" i="25"/>
  <c r="AP33" i="25" s="1"/>
  <c r="AL33" i="25"/>
  <c r="K33" i="25"/>
  <c r="EP32" i="25"/>
  <c r="EI32" i="25"/>
  <c r="EH32" i="25"/>
  <c r="EF32" i="25"/>
  <c r="EE32" i="25"/>
  <c r="ED32" i="25"/>
  <c r="EA32" i="25"/>
  <c r="EB32" i="25" s="1"/>
  <c r="EC32" i="25" s="1"/>
  <c r="DP32" i="25"/>
  <c r="DQ32" i="25" s="1"/>
  <c r="DR32" i="25" s="1"/>
  <c r="AX32" i="25"/>
  <c r="AN32" i="25"/>
  <c r="AM32" i="25"/>
  <c r="AL32" i="25"/>
  <c r="K32" i="25"/>
  <c r="EP31" i="25"/>
  <c r="EK31" i="25"/>
  <c r="EH31" i="25"/>
  <c r="EF31" i="25"/>
  <c r="EI31" i="25" s="1"/>
  <c r="EE31" i="25"/>
  <c r="ED31" i="25"/>
  <c r="EA31" i="25"/>
  <c r="EB31" i="25" s="1"/>
  <c r="DP31" i="25"/>
  <c r="DQ31" i="25" s="1"/>
  <c r="AS31" i="25"/>
  <c r="AR31" i="25"/>
  <c r="AQ31" i="25"/>
  <c r="AN31" i="25"/>
  <c r="AM31" i="25"/>
  <c r="AL31" i="25"/>
  <c r="K31" i="25"/>
  <c r="EP30" i="25"/>
  <c r="EK30" i="25"/>
  <c r="EI30" i="25"/>
  <c r="EH30" i="25"/>
  <c r="EF30" i="25"/>
  <c r="EE30" i="25"/>
  <c r="ED30" i="25"/>
  <c r="AX30" i="25"/>
  <c r="AS30" i="25"/>
  <c r="AP30" i="25"/>
  <c r="AO30" i="25"/>
  <c r="AN30" i="25"/>
  <c r="AM30" i="25"/>
  <c r="AR30" i="25" s="1"/>
  <c r="AL30" i="25"/>
  <c r="K30" i="25"/>
  <c r="EK29" i="25"/>
  <c r="EP29" i="25" s="1"/>
  <c r="EJ29" i="25"/>
  <c r="EF29" i="25"/>
  <c r="EH29" i="25" s="1"/>
  <c r="EE29" i="25"/>
  <c r="AS29" i="25"/>
  <c r="AR29" i="25"/>
  <c r="AO29" i="25"/>
  <c r="AN29" i="25"/>
  <c r="AP29" i="25" s="1"/>
  <c r="AM29" i="25"/>
  <c r="AQ29" i="25" s="1"/>
  <c r="AL29" i="25"/>
  <c r="ED29" i="25" s="1"/>
  <c r="K29" i="25"/>
  <c r="EK28" i="25"/>
  <c r="EP28" i="25" s="1"/>
  <c r="EJ28" i="25"/>
  <c r="EF28" i="25"/>
  <c r="EE28" i="25"/>
  <c r="EG28" i="25" s="1"/>
  <c r="AX28" i="25"/>
  <c r="AS28" i="25"/>
  <c r="AN28" i="25"/>
  <c r="AM28" i="25"/>
  <c r="AR28" i="25" s="1"/>
  <c r="AL28" i="25"/>
  <c r="ED28" i="25" s="1"/>
  <c r="K28" i="25"/>
  <c r="FE27" i="25"/>
  <c r="FD27" i="25"/>
  <c r="FC27" i="25"/>
  <c r="FB27" i="25"/>
  <c r="EZ27" i="25"/>
  <c r="EY27" i="25"/>
  <c r="EX27" i="25"/>
  <c r="EW27" i="25"/>
  <c r="EU27" i="25"/>
  <c r="ET27" i="25"/>
  <c r="ES27" i="25"/>
  <c r="ER27" i="25"/>
  <c r="EP27" i="25"/>
  <c r="EO27" i="25"/>
  <c r="EN27" i="25"/>
  <c r="EM27" i="25"/>
  <c r="EL27" i="25"/>
  <c r="EF27" i="25"/>
  <c r="EE27" i="25"/>
  <c r="EJ27" i="25" s="1"/>
  <c r="ED27" i="25"/>
  <c r="EA27" i="25"/>
  <c r="EB27" i="25" s="1"/>
  <c r="EC27" i="25" s="1"/>
  <c r="DP27" i="25"/>
  <c r="DQ27" i="25" s="1"/>
  <c r="DR27" i="25" s="1"/>
  <c r="BM27" i="25"/>
  <c r="BL27" i="25"/>
  <c r="BJ27" i="25"/>
  <c r="BH27" i="25"/>
  <c r="BG27" i="25"/>
  <c r="BE27" i="25"/>
  <c r="BC27" i="25"/>
  <c r="BB27" i="25"/>
  <c r="AZ27" i="25"/>
  <c r="AX27" i="25"/>
  <c r="AW27" i="25"/>
  <c r="AV27" i="25"/>
  <c r="AU27" i="25"/>
  <c r="AT27" i="25"/>
  <c r="AR27" i="25"/>
  <c r="AO27" i="25"/>
  <c r="AN27" i="25"/>
  <c r="AP27" i="25" s="1"/>
  <c r="AM27" i="25"/>
  <c r="AQ27" i="25" s="1"/>
  <c r="AL27" i="25"/>
  <c r="K27" i="25"/>
  <c r="EP26" i="25"/>
  <c r="EJ26" i="25"/>
  <c r="EF26" i="25"/>
  <c r="EE26" i="25"/>
  <c r="EG26" i="25" s="1"/>
  <c r="EA26" i="25"/>
  <c r="EB26" i="25" s="1"/>
  <c r="EC26" i="25" s="1"/>
  <c r="DP26" i="25"/>
  <c r="DQ26" i="25" s="1"/>
  <c r="DR26" i="25" s="1"/>
  <c r="AX26" i="25"/>
  <c r="AR26" i="25"/>
  <c r="AN26" i="25"/>
  <c r="AM26" i="25"/>
  <c r="AO26" i="25" s="1"/>
  <c r="AL26" i="25"/>
  <c r="ED26" i="25" s="1"/>
  <c r="K26" i="25"/>
  <c r="EK25" i="25"/>
  <c r="EP25" i="25" s="1"/>
  <c r="EJ25" i="25"/>
  <c r="EI25" i="25"/>
  <c r="EF25" i="25"/>
  <c r="EE25" i="25"/>
  <c r="EA25" i="25"/>
  <c r="EB25" i="25" s="1"/>
  <c r="DP25" i="25"/>
  <c r="DQ25" i="25" s="1"/>
  <c r="AX25" i="25"/>
  <c r="AS25" i="25"/>
  <c r="AN25" i="25"/>
  <c r="AM25" i="25"/>
  <c r="AO25" i="25" s="1"/>
  <c r="AL25" i="25"/>
  <c r="ED25" i="25" s="1"/>
  <c r="K25" i="25"/>
  <c r="EK24" i="25"/>
  <c r="EP24" i="25" s="1"/>
  <c r="EF24" i="25"/>
  <c r="EE24" i="25"/>
  <c r="EJ24" i="25" s="1"/>
  <c r="ED24" i="25"/>
  <c r="AS24" i="25"/>
  <c r="AR24" i="25"/>
  <c r="AO24" i="25"/>
  <c r="AN24" i="25"/>
  <c r="AP24" i="25" s="1"/>
  <c r="AM24" i="25"/>
  <c r="AL24" i="25"/>
  <c r="K24" i="25"/>
  <c r="EK23" i="25"/>
  <c r="EP23" i="25" s="1"/>
  <c r="EI23" i="25"/>
  <c r="EG23" i="25"/>
  <c r="EF23" i="25"/>
  <c r="EE23" i="25"/>
  <c r="AX23" i="25"/>
  <c r="AS23" i="25"/>
  <c r="AN23" i="25"/>
  <c r="AM23" i="25"/>
  <c r="AR23" i="25" s="1"/>
  <c r="AL23" i="25"/>
  <c r="ED23" i="25" s="1"/>
  <c r="K23" i="25"/>
  <c r="EP22" i="25"/>
  <c r="EK22" i="25"/>
  <c r="EF22" i="25"/>
  <c r="EE22" i="25"/>
  <c r="EJ22" i="25" s="1"/>
  <c r="ED22" i="25"/>
  <c r="AS22" i="25"/>
  <c r="AR22" i="25"/>
  <c r="AO22" i="25"/>
  <c r="AN22" i="25"/>
  <c r="AP22" i="25" s="1"/>
  <c r="AM22" i="25"/>
  <c r="AL22" i="25"/>
  <c r="K22" i="25"/>
  <c r="FE21" i="25"/>
  <c r="FD21" i="25"/>
  <c r="FC21" i="25"/>
  <c r="EZ21" i="25"/>
  <c r="EY21" i="25"/>
  <c r="EX21" i="25"/>
  <c r="EU21" i="25"/>
  <c r="ET21" i="25"/>
  <c r="ES21" i="25"/>
  <c r="EP21" i="25"/>
  <c r="EO21" i="25"/>
  <c r="EM21" i="25"/>
  <c r="EJ21" i="25"/>
  <c r="EH21" i="25"/>
  <c r="EG21" i="25"/>
  <c r="EF21" i="25"/>
  <c r="EE21" i="25"/>
  <c r="EA21" i="25"/>
  <c r="EB21" i="25" s="1"/>
  <c r="EC21" i="25" s="1"/>
  <c r="DP21" i="25"/>
  <c r="DQ21" i="25" s="1"/>
  <c r="DR21" i="25" s="1"/>
  <c r="BM21" i="25"/>
  <c r="BL21" i="25"/>
  <c r="BK21" i="25"/>
  <c r="BH21" i="25"/>
  <c r="BG21" i="25"/>
  <c r="BF21" i="25"/>
  <c r="BC21" i="25"/>
  <c r="BB21" i="25"/>
  <c r="BA21" i="25"/>
  <c r="AX21" i="25"/>
  <c r="AW21" i="25"/>
  <c r="AV21" i="25"/>
  <c r="AU21" i="25"/>
  <c r="AQ21" i="25"/>
  <c r="AP21" i="25"/>
  <c r="AN21" i="25"/>
  <c r="AM21" i="25"/>
  <c r="AL21" i="25"/>
  <c r="ED21" i="25" s="1"/>
  <c r="K21" i="25"/>
  <c r="EP20" i="25"/>
  <c r="EH20" i="25"/>
  <c r="EG20" i="25"/>
  <c r="EF20" i="25"/>
  <c r="EE20" i="25"/>
  <c r="EJ20" i="25" s="1"/>
  <c r="EA20" i="25"/>
  <c r="EB20" i="25" s="1"/>
  <c r="EC20" i="25" s="1"/>
  <c r="DP20" i="25"/>
  <c r="DQ20" i="25" s="1"/>
  <c r="DR20" i="25" s="1"/>
  <c r="AX20" i="25"/>
  <c r="AP20" i="25"/>
  <c r="AO20" i="25"/>
  <c r="AN20" i="25"/>
  <c r="AM20" i="25"/>
  <c r="AR20" i="25" s="1"/>
  <c r="AL20" i="25"/>
  <c r="ED20" i="25" s="1"/>
  <c r="K20" i="25"/>
  <c r="EP19" i="25"/>
  <c r="EK19" i="25"/>
  <c r="EG19" i="25"/>
  <c r="EF19" i="25"/>
  <c r="EE19" i="25"/>
  <c r="EJ19" i="25" s="1"/>
  <c r="EA19" i="25"/>
  <c r="EB19" i="25" s="1"/>
  <c r="DP19" i="25"/>
  <c r="DQ19" i="25" s="1"/>
  <c r="AS19" i="25"/>
  <c r="AR19" i="25"/>
  <c r="AP19" i="25"/>
  <c r="AO19" i="25"/>
  <c r="AN19" i="25"/>
  <c r="AM19" i="25"/>
  <c r="AL19" i="25"/>
  <c r="ED19" i="25" s="1"/>
  <c r="K19" i="25"/>
  <c r="EK18" i="25"/>
  <c r="EP18" i="25" s="1"/>
  <c r="EF18" i="25"/>
  <c r="EE18" i="25"/>
  <c r="EH18" i="25" s="1"/>
  <c r="AX18" i="25"/>
  <c r="AS18" i="25"/>
  <c r="AN18" i="25"/>
  <c r="AM18" i="25"/>
  <c r="AR18" i="25" s="1"/>
  <c r="AL18" i="25"/>
  <c r="ED18" i="25" s="1"/>
  <c r="K18" i="25"/>
  <c r="EK17" i="25"/>
  <c r="EP17" i="25" s="1"/>
  <c r="EF17" i="25"/>
  <c r="EE17" i="25"/>
  <c r="EI17" i="25" s="1"/>
  <c r="AS17" i="25"/>
  <c r="AR17" i="25"/>
  <c r="AN17" i="25"/>
  <c r="AP17" i="25" s="1"/>
  <c r="AM17" i="25"/>
  <c r="AL17" i="25"/>
  <c r="ED17" i="25" s="1"/>
  <c r="K17" i="25"/>
  <c r="EK16" i="25"/>
  <c r="EP16" i="25" s="1"/>
  <c r="EF16" i="25"/>
  <c r="EE16" i="25"/>
  <c r="EH16" i="25" s="1"/>
  <c r="AX16" i="25"/>
  <c r="AS16" i="25"/>
  <c r="AN16" i="25"/>
  <c r="AP16" i="25" s="1"/>
  <c r="AM16" i="25"/>
  <c r="AQ16" i="25" s="1"/>
  <c r="AL16" i="25"/>
  <c r="ED16" i="25" s="1"/>
  <c r="K16" i="25"/>
  <c r="FD15" i="25"/>
  <c r="FC15" i="25"/>
  <c r="FB15" i="25"/>
  <c r="EY15" i="25"/>
  <c r="EX15" i="25"/>
  <c r="EW15" i="25"/>
  <c r="ET15" i="25"/>
  <c r="ES15" i="25"/>
  <c r="ER15" i="25"/>
  <c r="EP15" i="25"/>
  <c r="EO15" i="25"/>
  <c r="EN15" i="25"/>
  <c r="EM15" i="25"/>
  <c r="EL15" i="25"/>
  <c r="EF15" i="25"/>
  <c r="EE15" i="25"/>
  <c r="EG15" i="25" s="1"/>
  <c r="EA15" i="25"/>
  <c r="EB15" i="25" s="1"/>
  <c r="EC15" i="25" s="1"/>
  <c r="DP15" i="25"/>
  <c r="DQ15" i="25" s="1"/>
  <c r="DR15" i="25" s="1"/>
  <c r="BM15" i="25"/>
  <c r="BL15" i="25"/>
  <c r="BJ15" i="25"/>
  <c r="BH15" i="25"/>
  <c r="BG15" i="25"/>
  <c r="BE15" i="25"/>
  <c r="BC15" i="25"/>
  <c r="BB15" i="25"/>
  <c r="AZ15" i="25"/>
  <c r="AX15" i="25"/>
  <c r="AW15" i="25"/>
  <c r="AV15" i="25"/>
  <c r="AU15" i="25"/>
  <c r="AT15" i="25"/>
  <c r="AR15" i="25"/>
  <c r="AN15" i="25"/>
  <c r="AP15" i="25" s="1"/>
  <c r="AM15" i="25"/>
  <c r="AL15" i="25"/>
  <c r="ED15" i="25" s="1"/>
  <c r="K15" i="25"/>
  <c r="EP14" i="25"/>
  <c r="EF14" i="25"/>
  <c r="EE14" i="25"/>
  <c r="EH14" i="25" s="1"/>
  <c r="EA14" i="25"/>
  <c r="EB14" i="25" s="1"/>
  <c r="EC14" i="25" s="1"/>
  <c r="DP14" i="25"/>
  <c r="DQ14" i="25" s="1"/>
  <c r="DR14" i="25" s="1"/>
  <c r="AX14" i="25"/>
  <c r="AO14" i="25"/>
  <c r="AN14" i="25"/>
  <c r="AQ14" i="25" s="1"/>
  <c r="AM14" i="25"/>
  <c r="AL14" i="25"/>
  <c r="ED14" i="25" s="1"/>
  <c r="K14" i="25"/>
  <c r="EK13" i="25"/>
  <c r="EP13" i="25" s="1"/>
  <c r="EF13" i="25"/>
  <c r="EE13" i="25"/>
  <c r="EI13" i="25" s="1"/>
  <c r="EA13" i="25"/>
  <c r="EB13" i="25" s="1"/>
  <c r="DP13" i="25"/>
  <c r="DQ13" i="25" s="1"/>
  <c r="AX13" i="25"/>
  <c r="AS13" i="25"/>
  <c r="AQ13" i="25"/>
  <c r="AP13" i="25"/>
  <c r="AN13" i="25"/>
  <c r="AM13" i="25"/>
  <c r="AL13" i="25"/>
  <c r="ED13" i="25" s="1"/>
  <c r="K13" i="25"/>
  <c r="EK12" i="25"/>
  <c r="EP12" i="25" s="1"/>
  <c r="EH12" i="25"/>
  <c r="EF12" i="25"/>
  <c r="EE12" i="25"/>
  <c r="EJ12" i="25" s="1"/>
  <c r="ED12" i="25"/>
  <c r="AS12" i="25"/>
  <c r="AR12" i="25"/>
  <c r="AN12" i="25"/>
  <c r="AP12" i="25" s="1"/>
  <c r="AM12" i="25"/>
  <c r="AQ12" i="25" s="1"/>
  <c r="AL12" i="25"/>
  <c r="K12" i="25"/>
  <c r="EK11" i="25"/>
  <c r="EP11" i="25" s="1"/>
  <c r="EF11" i="25"/>
  <c r="EE11" i="25"/>
  <c r="AX11" i="25"/>
  <c r="AS11" i="25"/>
  <c r="AQ11" i="25"/>
  <c r="AP11" i="25"/>
  <c r="AN11" i="25"/>
  <c r="AM11" i="25"/>
  <c r="AO11" i="25" s="1"/>
  <c r="AL11" i="25"/>
  <c r="ED11" i="25" s="1"/>
  <c r="K11" i="25"/>
  <c r="EK10" i="25"/>
  <c r="EP10" i="25" s="1"/>
  <c r="EF10" i="25"/>
  <c r="EE10" i="25"/>
  <c r="EI10" i="25" s="1"/>
  <c r="ED10" i="25"/>
  <c r="AS10" i="25"/>
  <c r="AR10" i="25"/>
  <c r="AN10" i="25"/>
  <c r="AP10" i="25" s="1"/>
  <c r="AM10" i="25"/>
  <c r="AL10" i="25"/>
  <c r="K10" i="25"/>
  <c r="FE9" i="25"/>
  <c r="FD9" i="25"/>
  <c r="FC9" i="25"/>
  <c r="FB9" i="25"/>
  <c r="EZ9" i="25"/>
  <c r="EY9" i="25"/>
  <c r="EX9" i="25"/>
  <c r="EW9" i="25"/>
  <c r="EU9" i="25"/>
  <c r="ET9" i="25"/>
  <c r="ES9" i="25"/>
  <c r="ER9" i="25"/>
  <c r="EP9" i="25"/>
  <c r="EO9" i="25"/>
  <c r="EN9" i="25"/>
  <c r="EM9" i="25"/>
  <c r="EF9" i="25"/>
  <c r="EE9" i="25"/>
  <c r="EG9" i="25" s="1"/>
  <c r="EA9" i="25"/>
  <c r="EB9" i="25" s="1"/>
  <c r="EC9" i="25" s="1"/>
  <c r="DP9" i="25"/>
  <c r="DQ9" i="25" s="1"/>
  <c r="DR9" i="25" s="1"/>
  <c r="BM9" i="25"/>
  <c r="BL9" i="25"/>
  <c r="BK9" i="25"/>
  <c r="BJ9" i="25"/>
  <c r="BH9" i="25"/>
  <c r="BG9" i="25"/>
  <c r="BF9" i="25"/>
  <c r="BE9" i="25"/>
  <c r="BE11" i="25" s="1"/>
  <c r="BC9" i="25"/>
  <c r="BB9" i="25"/>
  <c r="BA9" i="25"/>
  <c r="AZ9" i="25"/>
  <c r="AZ11" i="25" s="1"/>
  <c r="AX9" i="25"/>
  <c r="AW9" i="25"/>
  <c r="AV9" i="25"/>
  <c r="AU9" i="25"/>
  <c r="AT9" i="25"/>
  <c r="AR9" i="25"/>
  <c r="AP9" i="25"/>
  <c r="AN9" i="25"/>
  <c r="AO9" i="25" s="1"/>
  <c r="AM9" i="25"/>
  <c r="AQ9" i="25" s="1"/>
  <c r="AL9" i="25"/>
  <c r="ED9" i="25" s="1"/>
  <c r="K9" i="25"/>
  <c r="EP8" i="25"/>
  <c r="EI8" i="25"/>
  <c r="EG8" i="25"/>
  <c r="EF8" i="25"/>
  <c r="EE8" i="25"/>
  <c r="EA8" i="25"/>
  <c r="EB8" i="25" s="1"/>
  <c r="EC8" i="25" s="1"/>
  <c r="DP8" i="25"/>
  <c r="DQ8" i="25" s="1"/>
  <c r="DR8" i="25" s="1"/>
  <c r="AX8" i="25"/>
  <c r="AN8" i="25"/>
  <c r="AM8" i="25"/>
  <c r="AP8" i="25" s="1"/>
  <c r="AL8" i="25"/>
  <c r="ED8" i="25" s="1"/>
  <c r="K8" i="25"/>
  <c r="EK7" i="25"/>
  <c r="EP7" i="25" s="1"/>
  <c r="EI7" i="25"/>
  <c r="EF7" i="25"/>
  <c r="EE7" i="25"/>
  <c r="EH7" i="25" s="1"/>
  <c r="EA7" i="25"/>
  <c r="EB7" i="25" s="1"/>
  <c r="DP7" i="25"/>
  <c r="DQ7" i="25" s="1"/>
  <c r="AX7" i="25"/>
  <c r="AS7" i="25"/>
  <c r="AN7" i="25"/>
  <c r="AM7" i="25"/>
  <c r="AO7" i="25" s="1"/>
  <c r="AL7" i="25"/>
  <c r="ED7" i="25" s="1"/>
  <c r="K7" i="25"/>
  <c r="EK6" i="25"/>
  <c r="EP6" i="25" s="1"/>
  <c r="EF6" i="25"/>
  <c r="EE6" i="25"/>
  <c r="EJ6" i="25" s="1"/>
  <c r="AX6" i="25"/>
  <c r="AS6" i="25"/>
  <c r="AN6" i="25"/>
  <c r="AM6" i="25"/>
  <c r="AQ6" i="25" s="1"/>
  <c r="AL6" i="25"/>
  <c r="ED6" i="25" s="1"/>
  <c r="K6" i="25"/>
  <c r="EP5" i="25"/>
  <c r="EK5" i="25"/>
  <c r="EJ5" i="25"/>
  <c r="EH5" i="25"/>
  <c r="EG5" i="25"/>
  <c r="EF5" i="25"/>
  <c r="EE5" i="25"/>
  <c r="EI5" i="25" s="1"/>
  <c r="ED5" i="25"/>
  <c r="AS5" i="25"/>
  <c r="AR5" i="25"/>
  <c r="AO5" i="25"/>
  <c r="AN5" i="25"/>
  <c r="AM5" i="25"/>
  <c r="AQ5" i="25" s="1"/>
  <c r="AL5" i="25"/>
  <c r="K5" i="25"/>
  <c r="EK4" i="25"/>
  <c r="EP4" i="25" s="1"/>
  <c r="EJ4" i="25"/>
  <c r="EF4" i="25"/>
  <c r="EE4" i="25"/>
  <c r="EI4" i="25" s="1"/>
  <c r="AX4" i="25"/>
  <c r="AS4" i="25"/>
  <c r="AP4" i="25"/>
  <c r="AN4" i="25"/>
  <c r="AM4" i="25"/>
  <c r="AO4" i="25" s="1"/>
  <c r="AL4" i="25"/>
  <c r="ED4" i="25" s="1"/>
  <c r="K4" i="25"/>
  <c r="FE3" i="25"/>
  <c r="FD3" i="25"/>
  <c r="FC3" i="25"/>
  <c r="FB3" i="25"/>
  <c r="EZ3" i="25"/>
  <c r="EY3" i="25"/>
  <c r="EX3" i="25"/>
  <c r="EW3" i="25"/>
  <c r="EU3" i="25"/>
  <c r="ET3" i="25"/>
  <c r="ES3" i="25"/>
  <c r="ER3" i="25"/>
  <c r="EP3" i="25"/>
  <c r="EO3" i="25"/>
  <c r="EN3" i="25"/>
  <c r="EM3" i="25"/>
  <c r="EL3" i="25"/>
  <c r="EH3" i="25"/>
  <c r="EF3" i="25"/>
  <c r="EE3" i="25"/>
  <c r="EG3" i="25" s="1"/>
  <c r="BM3" i="25"/>
  <c r="BM7" i="25" s="1"/>
  <c r="BL3" i="25"/>
  <c r="BL6" i="25" s="1"/>
  <c r="BK3" i="25"/>
  <c r="BK6" i="25" s="1"/>
  <c r="BJ3" i="25"/>
  <c r="BH3" i="25"/>
  <c r="BH7" i="25" s="1"/>
  <c r="BG3" i="25"/>
  <c r="BF3" i="25"/>
  <c r="BE3" i="25"/>
  <c r="BC3" i="25"/>
  <c r="BC7" i="25" s="1"/>
  <c r="BB3" i="25"/>
  <c r="BA3" i="25"/>
  <c r="AZ3" i="25"/>
  <c r="AZ6" i="25" s="1"/>
  <c r="AX3" i="25"/>
  <c r="AW3" i="25"/>
  <c r="AV3" i="25"/>
  <c r="AU3" i="25"/>
  <c r="AT3" i="25"/>
  <c r="AT6" i="25" s="1"/>
  <c r="AP3" i="25"/>
  <c r="AN3" i="25"/>
  <c r="AM3" i="25"/>
  <c r="AO3" i="25" s="1"/>
  <c r="AL3" i="25"/>
  <c r="BM4" i="25" s="1"/>
  <c r="K3" i="25"/>
  <c r="EC2" i="25"/>
  <c r="EB2" i="25"/>
  <c r="EA2" i="25"/>
  <c r="DZ2" i="25"/>
  <c r="DY2" i="25"/>
  <c r="DX2" i="25"/>
  <c r="DW2" i="25"/>
  <c r="DV2" i="25"/>
  <c r="DU2" i="25"/>
  <c r="DT2" i="25"/>
  <c r="DS2" i="25"/>
  <c r="EC1" i="25"/>
  <c r="EB1" i="25"/>
  <c r="EA1" i="25"/>
  <c r="DZ1" i="25"/>
  <c r="DY1" i="25"/>
  <c r="DX1" i="25"/>
  <c r="DW1" i="25"/>
  <c r="DV1" i="25"/>
  <c r="DU1" i="25"/>
  <c r="DT1" i="25"/>
  <c r="DS1" i="25"/>
  <c r="AQ3" i="25" l="1"/>
  <c r="AQ4" i="25"/>
  <c r="BL4" i="25"/>
  <c r="BF5" i="25"/>
  <c r="EJ3" i="25"/>
  <c r="AR4" i="25"/>
  <c r="AV4" i="25"/>
  <c r="BE4" i="25"/>
  <c r="EG4" i="25"/>
  <c r="AP5" i="25"/>
  <c r="AT5" i="25"/>
  <c r="AX5" i="25"/>
  <c r="BC5" i="25"/>
  <c r="BK5" i="25"/>
  <c r="AR6" i="25"/>
  <c r="AV6" i="25"/>
  <c r="BA6" i="25"/>
  <c r="BE6" i="25"/>
  <c r="BM6" i="25"/>
  <c r="EG6" i="25"/>
  <c r="EJ7" i="25"/>
  <c r="AW12" i="25"/>
  <c r="BG13" i="25"/>
  <c r="BG11" i="25"/>
  <c r="BL13" i="25"/>
  <c r="BL11" i="25"/>
  <c r="AQ10" i="25"/>
  <c r="BL10" i="25"/>
  <c r="BH10" i="25"/>
  <c r="AZ10" i="25"/>
  <c r="BM10" i="25"/>
  <c r="BG10" i="25"/>
  <c r="BB10" i="25"/>
  <c r="AV10" i="25"/>
  <c r="EL9" i="25"/>
  <c r="EL10" i="25" s="1"/>
  <c r="BA10" i="25"/>
  <c r="EI11" i="25"/>
  <c r="EG11" i="25"/>
  <c r="AZ16" i="25"/>
  <c r="BG19" i="25"/>
  <c r="BM18" i="25"/>
  <c r="EI3" i="25"/>
  <c r="AZ4" i="25"/>
  <c r="BB5" i="25"/>
  <c r="BJ5" i="25"/>
  <c r="AR3" i="25"/>
  <c r="BA4" i="25"/>
  <c r="AA69" i="25"/>
  <c r="K51" i="25"/>
  <c r="AW4" i="25"/>
  <c r="BB4" i="25"/>
  <c r="BF4" i="25"/>
  <c r="BJ4" i="25"/>
  <c r="EH4" i="25"/>
  <c r="AU5" i="25"/>
  <c r="AZ5" i="25"/>
  <c r="BH5" i="25"/>
  <c r="BL5" i="25"/>
  <c r="AO6" i="25"/>
  <c r="AW6" i="25"/>
  <c r="BB6" i="25"/>
  <c r="BF6" i="25"/>
  <c r="BJ6" i="25"/>
  <c r="BN6" i="25" s="1"/>
  <c r="W6" i="25" s="1"/>
  <c r="EH6" i="25"/>
  <c r="AP7" i="25"/>
  <c r="AT7" i="25"/>
  <c r="AZ7" i="25"/>
  <c r="BK7" i="25"/>
  <c r="AO8" i="25"/>
  <c r="EH8" i="25"/>
  <c r="EJ8" i="25"/>
  <c r="BC13" i="25"/>
  <c r="BC12" i="25"/>
  <c r="BH13" i="25"/>
  <c r="BH11" i="25"/>
  <c r="BM13" i="25"/>
  <c r="BM11" i="25"/>
  <c r="EH9" i="25"/>
  <c r="AT10" i="25"/>
  <c r="BC10" i="25"/>
  <c r="BJ10" i="25"/>
  <c r="EJ10" i="25"/>
  <c r="EG10" i="25"/>
  <c r="BB19" i="25"/>
  <c r="BH18" i="25"/>
  <c r="BK47" i="25"/>
  <c r="BF47" i="25"/>
  <c r="BA47" i="25"/>
  <c r="BK46" i="25"/>
  <c r="BA46" i="25"/>
  <c r="AV46" i="25"/>
  <c r="AV42" i="25"/>
  <c r="AV41" i="25"/>
  <c r="BE40" i="25"/>
  <c r="AT41" i="25"/>
  <c r="AV40" i="25"/>
  <c r="BL36" i="25"/>
  <c r="BM37" i="25"/>
  <c r="BG36" i="25"/>
  <c r="AV28" i="25"/>
  <c r="BM25" i="25"/>
  <c r="AV31" i="25"/>
  <c r="AZ28" i="25"/>
  <c r="AU23" i="25"/>
  <c r="BC25" i="25"/>
  <c r="BH25" i="25"/>
  <c r="BM23" i="25"/>
  <c r="AV19" i="25"/>
  <c r="AV11" i="25"/>
  <c r="AV18" i="25"/>
  <c r="BA11" i="25"/>
  <c r="ED3" i="25"/>
  <c r="AT4" i="25"/>
  <c r="BC4" i="25"/>
  <c r="BG4" i="25"/>
  <c r="BK4" i="25"/>
  <c r="EM4" i="25"/>
  <c r="FD4" i="25"/>
  <c r="AV5" i="25"/>
  <c r="BA5" i="25"/>
  <c r="BE5" i="25"/>
  <c r="BM5" i="25"/>
  <c r="EO5" i="25"/>
  <c r="ET5" i="25"/>
  <c r="EX5" i="25"/>
  <c r="FB5" i="25"/>
  <c r="AP6" i="25"/>
  <c r="BA7" i="25" s="1"/>
  <c r="BC6" i="25"/>
  <c r="BG6" i="25"/>
  <c r="EI6" i="25"/>
  <c r="EO6" i="25"/>
  <c r="EU6" i="25"/>
  <c r="EZ6" i="25"/>
  <c r="AQ7" i="25"/>
  <c r="BE7" i="25" s="1"/>
  <c r="AU7" i="25"/>
  <c r="BL7" i="25"/>
  <c r="EG7" i="25"/>
  <c r="ES7" i="25"/>
  <c r="AQ8" i="25"/>
  <c r="BG5" i="25" s="1"/>
  <c r="AU11" i="25"/>
  <c r="AZ13" i="25"/>
  <c r="BE13" i="25"/>
  <c r="EI9" i="25"/>
  <c r="EO13" i="25"/>
  <c r="ET11" i="25"/>
  <c r="ET12" i="25"/>
  <c r="EY12" i="25"/>
  <c r="FD13" i="25"/>
  <c r="FD11" i="25"/>
  <c r="FD12" i="25"/>
  <c r="AO10" i="25"/>
  <c r="AU10" i="25" s="1"/>
  <c r="BE10" i="25"/>
  <c r="BK10" i="25"/>
  <c r="EM10" i="25"/>
  <c r="EY10" i="25"/>
  <c r="BK11" i="25"/>
  <c r="BC16" i="25"/>
  <c r="FC19" i="25"/>
  <c r="EX17" i="25"/>
  <c r="AU4" i="25"/>
  <c r="BH4" i="25"/>
  <c r="EL5" i="25"/>
  <c r="BH6" i="25"/>
  <c r="AR7" i="25"/>
  <c r="AR8" i="25"/>
  <c r="AV13" i="25"/>
  <c r="BA13" i="25"/>
  <c r="BK13" i="25"/>
  <c r="EJ9" i="25"/>
  <c r="EZ13" i="25"/>
  <c r="FE13" i="25"/>
  <c r="AX10" i="25"/>
  <c r="BF10" i="25"/>
  <c r="EH10" i="25"/>
  <c r="EO10" i="25"/>
  <c r="BL18" i="25"/>
  <c r="EX18" i="25"/>
  <c r="FD18" i="25"/>
  <c r="BF24" i="25"/>
  <c r="EJ14" i="25"/>
  <c r="EW16" i="25"/>
  <c r="AT16" i="25"/>
  <c r="BE16" i="25"/>
  <c r="AO17" i="25"/>
  <c r="BB17" i="25"/>
  <c r="BJ17" i="25"/>
  <c r="EL17" i="25"/>
  <c r="FB17" i="25"/>
  <c r="AU18" i="25"/>
  <c r="BC18" i="25"/>
  <c r="AU25" i="25"/>
  <c r="BA25" i="25"/>
  <c r="BA23" i="25"/>
  <c r="BG25" i="25"/>
  <c r="FE25" i="25"/>
  <c r="BA22" i="25"/>
  <c r="FE12" i="25"/>
  <c r="EW12" i="25"/>
  <c r="ES12" i="25"/>
  <c r="EN12" i="25"/>
  <c r="BL12" i="25"/>
  <c r="BH12" i="25"/>
  <c r="AZ12" i="25"/>
  <c r="AU12" i="25"/>
  <c r="AX12" i="25"/>
  <c r="BE12" i="25"/>
  <c r="BJ12" i="25"/>
  <c r="EI12" i="25"/>
  <c r="EO12" i="25"/>
  <c r="EU12" i="25"/>
  <c r="EZ12" i="25"/>
  <c r="EG13" i="25"/>
  <c r="AO15" i="25"/>
  <c r="AU16" i="25" s="1"/>
  <c r="EH15" i="25"/>
  <c r="ES16" i="25" s="1"/>
  <c r="ER18" i="25"/>
  <c r="ER16" i="25"/>
  <c r="BL16" i="25"/>
  <c r="EG16" i="25"/>
  <c r="EM16" i="25"/>
  <c r="ET16" i="25"/>
  <c r="AV17" i="25"/>
  <c r="BE17" i="25"/>
  <c r="EG17" i="25"/>
  <c r="FC17" i="25"/>
  <c r="AQ18" i="25"/>
  <c r="BG16" i="25" s="1"/>
  <c r="EG18" i="25"/>
  <c r="FD19" i="25"/>
  <c r="BM19" i="25"/>
  <c r="EM23" i="25"/>
  <c r="BF22" i="25"/>
  <c r="AR11" i="25"/>
  <c r="EZ11" i="25"/>
  <c r="FE11" i="25"/>
  <c r="AO12" i="25"/>
  <c r="AU13" i="25" s="1"/>
  <c r="BK12" i="25"/>
  <c r="FB12" i="25"/>
  <c r="AO13" i="25"/>
  <c r="AT13" i="25" s="1"/>
  <c r="AR13" i="25"/>
  <c r="AP14" i="25"/>
  <c r="AR14" i="25"/>
  <c r="EG14" i="25"/>
  <c r="EI15" i="25"/>
  <c r="AO16" i="25"/>
  <c r="AR16" i="25"/>
  <c r="BH16" i="25"/>
  <c r="BM16" i="25"/>
  <c r="EI16" i="25"/>
  <c r="EN16" i="25"/>
  <c r="FD16" i="25"/>
  <c r="AX17" i="25"/>
  <c r="BM17" i="25"/>
  <c r="BG18" i="25"/>
  <c r="EI18" i="25"/>
  <c r="AT19" i="25"/>
  <c r="EX19" i="25"/>
  <c r="BK25" i="25"/>
  <c r="BK23" i="25"/>
  <c r="EO25" i="25"/>
  <c r="EO23" i="25"/>
  <c r="FD22" i="25"/>
  <c r="BK22" i="25"/>
  <c r="AW7" i="25"/>
  <c r="BF7" i="25"/>
  <c r="BJ7" i="25"/>
  <c r="BN7" i="25" s="1"/>
  <c r="W7" i="25" s="1"/>
  <c r="EL7" i="25"/>
  <c r="EU7" i="25"/>
  <c r="EY7" i="25"/>
  <c r="FC11" i="25"/>
  <c r="EH11" i="25"/>
  <c r="EJ11" i="25"/>
  <c r="AV12" i="25"/>
  <c r="BB12" i="25"/>
  <c r="BG12" i="25"/>
  <c r="BM12" i="25"/>
  <c r="EG12" i="25"/>
  <c r="EL12" i="25"/>
  <c r="EX12" i="25"/>
  <c r="FC12" i="25"/>
  <c r="FC13" i="25"/>
  <c r="EH13" i="25"/>
  <c r="EJ13" i="25"/>
  <c r="EI14" i="25"/>
  <c r="AQ15" i="25"/>
  <c r="EJ15" i="25"/>
  <c r="FB18" i="25"/>
  <c r="FB16" i="25"/>
  <c r="FC16" i="25"/>
  <c r="EJ16" i="25"/>
  <c r="EO16" i="25"/>
  <c r="EX16" i="25"/>
  <c r="EW17" i="25"/>
  <c r="ES17" i="25"/>
  <c r="EN17" i="25"/>
  <c r="BL17" i="25"/>
  <c r="AZ17" i="25"/>
  <c r="AU17" i="25"/>
  <c r="BK15" i="25"/>
  <c r="BK17" i="25" s="1"/>
  <c r="BF15" i="25"/>
  <c r="BA15" i="25"/>
  <c r="FD17" i="25"/>
  <c r="ET17" i="25"/>
  <c r="EM17" i="25"/>
  <c r="BC17" i="25"/>
  <c r="BA17" i="25"/>
  <c r="EJ17" i="25"/>
  <c r="EH17" i="25"/>
  <c r="AO18" i="25"/>
  <c r="AV16" i="25" s="1"/>
  <c r="AP18" i="25"/>
  <c r="FC18" i="25"/>
  <c r="EJ18" i="25"/>
  <c r="FB19" i="25"/>
  <c r="BL25" i="25"/>
  <c r="BL23" i="25"/>
  <c r="FD25" i="25"/>
  <c r="FD23" i="25"/>
  <c r="AO23" i="25"/>
  <c r="AV22" i="25" s="1"/>
  <c r="AQ23" i="25"/>
  <c r="AP23" i="25"/>
  <c r="AV23" i="25"/>
  <c r="FD24" i="25"/>
  <c r="BK24" i="25"/>
  <c r="AR25" i="25"/>
  <c r="BH31" i="25"/>
  <c r="EO28" i="25"/>
  <c r="ET28" i="25"/>
  <c r="EY30" i="25"/>
  <c r="FD30" i="25"/>
  <c r="AQ17" i="25"/>
  <c r="AQ19" i="25"/>
  <c r="AW19" i="25"/>
  <c r="BC19" i="25"/>
  <c r="EH19" i="25"/>
  <c r="ER19" i="25" s="1"/>
  <c r="EM19" i="25"/>
  <c r="EY19" i="25"/>
  <c r="AQ20" i="25"/>
  <c r="BG17" i="25" s="1"/>
  <c r="EI20" i="25"/>
  <c r="EY17" i="25" s="1"/>
  <c r="AO21" i="25"/>
  <c r="AR21" i="25"/>
  <c r="EI21" i="25"/>
  <c r="BB22" i="25"/>
  <c r="BG22" i="25"/>
  <c r="BM22" i="25"/>
  <c r="EG22" i="25"/>
  <c r="EL22" i="25"/>
  <c r="EX22" i="25"/>
  <c r="FC22" i="25"/>
  <c r="FC23" i="25"/>
  <c r="EH23" i="25"/>
  <c r="EJ23" i="25"/>
  <c r="AV24" i="25"/>
  <c r="BB24" i="25"/>
  <c r="BG24" i="25"/>
  <c r="BM24" i="25"/>
  <c r="EG24" i="25"/>
  <c r="EM25" i="25" s="1"/>
  <c r="EX24" i="25"/>
  <c r="FC24" i="25"/>
  <c r="FC25" i="25"/>
  <c r="EG25" i="25"/>
  <c r="EH25" i="25"/>
  <c r="AW30" i="25"/>
  <c r="BC30" i="25"/>
  <c r="ES19" i="25"/>
  <c r="EN19" i="25"/>
  <c r="BL19" i="25"/>
  <c r="BH19" i="25"/>
  <c r="AZ19" i="25"/>
  <c r="AU19" i="25"/>
  <c r="FE15" i="25"/>
  <c r="EZ15" i="25"/>
  <c r="EZ17" i="25" s="1"/>
  <c r="EU15" i="25"/>
  <c r="EU17" i="25" s="1"/>
  <c r="AX19" i="25"/>
  <c r="BE19" i="25"/>
  <c r="BJ19" i="25"/>
  <c r="EI19" i="25"/>
  <c r="EW19" i="25" s="1"/>
  <c r="EO19" i="25"/>
  <c r="EU19" i="25"/>
  <c r="EZ19" i="25"/>
  <c r="AZ21" i="25"/>
  <c r="BE21" i="25"/>
  <c r="BJ21" i="25"/>
  <c r="EL21" i="25"/>
  <c r="EL24" i="25" s="1"/>
  <c r="ER21" i="25"/>
  <c r="ER22" i="25" s="1"/>
  <c r="EW21" i="25"/>
  <c r="EW22" i="25" s="1"/>
  <c r="FB21" i="25"/>
  <c r="AQ22" i="25"/>
  <c r="EH22" i="25"/>
  <c r="EM22" i="25"/>
  <c r="ET22" i="25"/>
  <c r="EY22" i="25"/>
  <c r="AQ24" i="25"/>
  <c r="AW24" i="25"/>
  <c r="BC24" i="25"/>
  <c r="EH24" i="25"/>
  <c r="ET24" i="25"/>
  <c r="EY24" i="25"/>
  <c r="AP25" i="25"/>
  <c r="AT30" i="25"/>
  <c r="BE28" i="25"/>
  <c r="BL28" i="25"/>
  <c r="ER30" i="25"/>
  <c r="FB28" i="25"/>
  <c r="FC28" i="25"/>
  <c r="FB29" i="25"/>
  <c r="FE22" i="25"/>
  <c r="ES22" i="25"/>
  <c r="BL22" i="25"/>
  <c r="BH22" i="25"/>
  <c r="AZ22" i="25"/>
  <c r="AU22" i="25"/>
  <c r="AT21" i="25"/>
  <c r="AX22" i="25"/>
  <c r="BJ22" i="25"/>
  <c r="EI22" i="25"/>
  <c r="EZ24" i="25" s="1"/>
  <c r="EU22" i="25"/>
  <c r="EZ22" i="25"/>
  <c r="FE24" i="25"/>
  <c r="ES24" i="25"/>
  <c r="BL24" i="25"/>
  <c r="BH24" i="25"/>
  <c r="EN21" i="25"/>
  <c r="AX24" i="25"/>
  <c r="BJ24" i="25"/>
  <c r="EI24" i="25"/>
  <c r="EO24" i="25"/>
  <c r="EU24" i="25"/>
  <c r="AQ25" i="25"/>
  <c r="AU31" i="25"/>
  <c r="BG30" i="25"/>
  <c r="BM28" i="25"/>
  <c r="AW11" i="25"/>
  <c r="BB11" i="25"/>
  <c r="BF11" i="25"/>
  <c r="BI11" i="25" s="1"/>
  <c r="Y11" i="25" s="1"/>
  <c r="BJ11" i="25"/>
  <c r="EL11" i="25"/>
  <c r="EU11" i="25"/>
  <c r="EY11" i="25"/>
  <c r="AW13" i="25"/>
  <c r="BB13" i="25"/>
  <c r="BF13" i="25"/>
  <c r="BJ13" i="25"/>
  <c r="BN13" i="25" s="1"/>
  <c r="W13" i="25" s="1"/>
  <c r="EL13" i="25"/>
  <c r="EU13" i="25"/>
  <c r="EY13" i="25"/>
  <c r="AW16" i="25"/>
  <c r="BB16" i="25"/>
  <c r="BF16" i="25"/>
  <c r="BJ16" i="25"/>
  <c r="EL16" i="25"/>
  <c r="EY16" i="25"/>
  <c r="AW18" i="25"/>
  <c r="BB18" i="25"/>
  <c r="BJ18" i="25"/>
  <c r="EL18" i="25"/>
  <c r="EU18" i="25"/>
  <c r="EY18" i="25"/>
  <c r="AW23" i="25"/>
  <c r="BF23" i="25"/>
  <c r="BJ23" i="25"/>
  <c r="EL23" i="25"/>
  <c r="EU23" i="25"/>
  <c r="EY23" i="25"/>
  <c r="AW25" i="25"/>
  <c r="BF25" i="25"/>
  <c r="BJ25" i="25"/>
  <c r="BN25" i="25" s="1"/>
  <c r="W25" i="25" s="1"/>
  <c r="EL25" i="25"/>
  <c r="EU25" i="25"/>
  <c r="AP26" i="25"/>
  <c r="BB23" i="25" s="1"/>
  <c r="EH26" i="25"/>
  <c r="ET23" i="25" s="1"/>
  <c r="BA27" i="25"/>
  <c r="BA30" i="25" s="1"/>
  <c r="BF27" i="25"/>
  <c r="BF30" i="25" s="1"/>
  <c r="BK27" i="25"/>
  <c r="EG27" i="25"/>
  <c r="AO28" i="25"/>
  <c r="AU28" i="25" s="1"/>
  <c r="AW28" i="25"/>
  <c r="BB28" i="25"/>
  <c r="BJ28" i="25"/>
  <c r="EH28" i="25"/>
  <c r="ES28" i="25" s="1"/>
  <c r="EL28" i="25"/>
  <c r="EU28" i="25"/>
  <c r="AU29" i="25"/>
  <c r="BH29" i="25"/>
  <c r="BL29" i="25"/>
  <c r="ES29" i="25"/>
  <c r="FB30" i="25"/>
  <c r="EX30" i="25"/>
  <c r="ET30" i="25"/>
  <c r="EO30" i="25"/>
  <c r="BM30" i="25"/>
  <c r="AV30" i="25"/>
  <c r="FE30" i="25"/>
  <c r="ES30" i="25"/>
  <c r="EN30" i="25"/>
  <c r="BL30" i="25"/>
  <c r="BH30" i="25"/>
  <c r="BB30" i="25"/>
  <c r="BJ30" i="25"/>
  <c r="EL30" i="25"/>
  <c r="EU30" i="25"/>
  <c r="FC30" i="25"/>
  <c r="AP31" i="25"/>
  <c r="AZ31" i="25" s="1"/>
  <c r="AO31" i="25"/>
  <c r="AQ26" i="25"/>
  <c r="BG23" i="25" s="1"/>
  <c r="EI26" i="25"/>
  <c r="EH27" i="25"/>
  <c r="EW31" i="25"/>
  <c r="AP28" i="25"/>
  <c r="AT28" i="25"/>
  <c r="BG28" i="25"/>
  <c r="EI28" i="25"/>
  <c r="EX28" i="25" s="1"/>
  <c r="EM28" i="25"/>
  <c r="ER28" i="25"/>
  <c r="FD28" i="25"/>
  <c r="AV29" i="25"/>
  <c r="BA29" i="25"/>
  <c r="BE29" i="25"/>
  <c r="BM29" i="25"/>
  <c r="EI29" i="25"/>
  <c r="EY28" i="25" s="1"/>
  <c r="ET29" i="25"/>
  <c r="BL31" i="25"/>
  <c r="BB36" i="25"/>
  <c r="EI27" i="25"/>
  <c r="EZ30" i="25" s="1"/>
  <c r="FC31" i="25"/>
  <c r="AQ28" i="25"/>
  <c r="BF28" i="25" s="1"/>
  <c r="EW28" i="25"/>
  <c r="FD29" i="25"/>
  <c r="EZ29" i="25"/>
  <c r="ER29" i="25"/>
  <c r="EM29" i="25"/>
  <c r="FC29" i="25"/>
  <c r="EY29" i="25"/>
  <c r="EU29" i="25"/>
  <c r="BF29" i="25"/>
  <c r="BJ29" i="25"/>
  <c r="EW29" i="25"/>
  <c r="FE29" i="25"/>
  <c r="BE31" i="25"/>
  <c r="ER31" i="25"/>
  <c r="AO32" i="25"/>
  <c r="AR32" i="25"/>
  <c r="AQ32" i="25"/>
  <c r="BG29" i="25" s="1"/>
  <c r="AP32" i="25"/>
  <c r="BB29" i="25" s="1"/>
  <c r="BC37" i="25"/>
  <c r="AX29" i="25"/>
  <c r="BK29" i="25"/>
  <c r="EG29" i="25"/>
  <c r="EN28" i="25" s="1"/>
  <c r="EX29" i="25"/>
  <c r="EG30" i="25"/>
  <c r="EJ30" i="25"/>
  <c r="AW37" i="25"/>
  <c r="EZ35" i="25"/>
  <c r="AX35" i="25"/>
  <c r="AU33" i="25"/>
  <c r="AU36" i="25" s="1"/>
  <c r="EX35" i="25"/>
  <c r="ES35" i="25"/>
  <c r="BM35" i="25"/>
  <c r="AV35" i="25"/>
  <c r="EX33" i="25"/>
  <c r="EX37" i="25" s="1"/>
  <c r="BA33" i="25"/>
  <c r="BA34" i="25" s="1"/>
  <c r="BL35" i="25"/>
  <c r="AU35" i="25"/>
  <c r="FC33" i="25"/>
  <c r="FC36" i="25" s="1"/>
  <c r="BF33" i="25"/>
  <c r="FE35" i="25"/>
  <c r="BK33" i="25"/>
  <c r="BK36" i="25" s="1"/>
  <c r="EM33" i="25"/>
  <c r="EM35" i="25" s="1"/>
  <c r="BM34" i="25"/>
  <c r="AV34" i="25"/>
  <c r="BJ33" i="25"/>
  <c r="BE33" i="25"/>
  <c r="BE37" i="25" s="1"/>
  <c r="AZ33" i="25"/>
  <c r="FC34" i="25"/>
  <c r="EW34" i="25"/>
  <c r="BL34" i="25"/>
  <c r="BB34" i="25"/>
  <c r="AU34" i="25"/>
  <c r="ER33" i="25"/>
  <c r="ER36" i="25" s="1"/>
  <c r="EL33" i="25"/>
  <c r="AT33" i="25"/>
  <c r="BK34" i="25"/>
  <c r="BF34" i="25"/>
  <c r="AZ34" i="25"/>
  <c r="AT34" i="25"/>
  <c r="EW33" i="25"/>
  <c r="EW36" i="25" s="1"/>
  <c r="EG34" i="25"/>
  <c r="EH34" i="25"/>
  <c r="ES34" i="25"/>
  <c r="AP35" i="25"/>
  <c r="AQ35" i="25"/>
  <c r="AO35" i="25"/>
  <c r="AW35" i="25"/>
  <c r="EU35" i="25"/>
  <c r="EG38" i="25"/>
  <c r="AQ30" i="25"/>
  <c r="FB31" i="25"/>
  <c r="EX31" i="25"/>
  <c r="ET31" i="25"/>
  <c r="EO31" i="25"/>
  <c r="BM31" i="25"/>
  <c r="AW31" i="25"/>
  <c r="BF31" i="25"/>
  <c r="BJ31" i="25"/>
  <c r="EM31" i="25"/>
  <c r="ES31" i="25"/>
  <c r="FD31" i="25"/>
  <c r="AR34" i="25"/>
  <c r="AP34" i="25"/>
  <c r="AO34" i="25"/>
  <c r="BH34" i="25"/>
  <c r="EM34" i="25"/>
  <c r="EU34" i="25"/>
  <c r="FE34" i="25"/>
  <c r="BJ35" i="25"/>
  <c r="EN35" i="25"/>
  <c r="AP37" i="25"/>
  <c r="BB35" i="25" s="1"/>
  <c r="AT31" i="25"/>
  <c r="AX31" i="25"/>
  <c r="BC31" i="25"/>
  <c r="BK31" i="25"/>
  <c r="EG31" i="25"/>
  <c r="EL31" i="25" s="1"/>
  <c r="EJ31" i="25"/>
  <c r="EN31" i="25"/>
  <c r="EU31" i="25"/>
  <c r="EZ31" i="25"/>
  <c r="FE31" i="25"/>
  <c r="EG32" i="25"/>
  <c r="EN29" i="25" s="1"/>
  <c r="EJ32" i="25"/>
  <c r="FB33" i="25"/>
  <c r="FB34" i="25" s="1"/>
  <c r="AX34" i="25"/>
  <c r="BJ34" i="25"/>
  <c r="EI34" i="25"/>
  <c r="AR35" i="25"/>
  <c r="AR33" i="25"/>
  <c r="EI33" i="25"/>
  <c r="AQ36" i="25"/>
  <c r="BG34" i="25" s="1"/>
  <c r="AW36" i="25"/>
  <c r="BC36" i="25"/>
  <c r="BH36" i="25"/>
  <c r="EM36" i="25"/>
  <c r="ES36" i="25"/>
  <c r="AX37" i="25"/>
  <c r="BG37" i="25"/>
  <c r="EM37" i="25"/>
  <c r="AU42" i="25"/>
  <c r="AU40" i="25"/>
  <c r="AZ40" i="25"/>
  <c r="BG43" i="25"/>
  <c r="BG42" i="25"/>
  <c r="BG40" i="25"/>
  <c r="BG41" i="25"/>
  <c r="BM43" i="25"/>
  <c r="BM42" i="25"/>
  <c r="BM41" i="25"/>
  <c r="BM40" i="25"/>
  <c r="FB36" i="25"/>
  <c r="EX36" i="25"/>
  <c r="BM36" i="25"/>
  <c r="BE36" i="25"/>
  <c r="AV36" i="25"/>
  <c r="FD33" i="25"/>
  <c r="FD37" i="25" s="1"/>
  <c r="EY33" i="25"/>
  <c r="EY35" i="25" s="1"/>
  <c r="ET33" i="25"/>
  <c r="ET37" i="25" s="1"/>
  <c r="AX36" i="25"/>
  <c r="BJ36" i="25"/>
  <c r="EG36" i="25"/>
  <c r="EN34" i="25" s="1"/>
  <c r="EJ36" i="25"/>
  <c r="EN36" i="25"/>
  <c r="EU36" i="25"/>
  <c r="EZ36" i="25"/>
  <c r="FE36" i="25"/>
  <c r="AQ37" i="25"/>
  <c r="BG35" i="25" s="1"/>
  <c r="FE37" i="25"/>
  <c r="EW37" i="25"/>
  <c r="ES37" i="25"/>
  <c r="BL37" i="25"/>
  <c r="BH37" i="25"/>
  <c r="AZ37" i="25"/>
  <c r="AU37" i="25"/>
  <c r="EZ37" i="25"/>
  <c r="EU37" i="25"/>
  <c r="BJ37" i="25"/>
  <c r="FB37" i="25"/>
  <c r="BK37" i="25"/>
  <c r="BF37" i="25"/>
  <c r="BA37" i="25"/>
  <c r="AT37" i="25"/>
  <c r="EO33" i="25"/>
  <c r="EO36" i="25" s="1"/>
  <c r="FC37" i="25"/>
  <c r="AR38" i="25"/>
  <c r="AO38" i="25"/>
  <c r="BB41" i="25"/>
  <c r="BH42" i="25"/>
  <c r="BH40" i="25"/>
  <c r="EM42" i="25"/>
  <c r="EM40" i="25"/>
  <c r="EM41" i="25"/>
  <c r="ER42" i="25"/>
  <c r="ER40" i="25"/>
  <c r="ER41" i="25"/>
  <c r="EX43" i="25"/>
  <c r="EX40" i="25"/>
  <c r="EX41" i="25"/>
  <c r="FD43" i="25"/>
  <c r="FD42" i="25"/>
  <c r="FD40" i="25"/>
  <c r="FD41" i="25"/>
  <c r="EN40" i="25"/>
  <c r="ET41" i="25"/>
  <c r="FB41" i="25"/>
  <c r="EH38" i="25"/>
  <c r="ER37" i="25" s="1"/>
  <c r="EJ38" i="25"/>
  <c r="BL42" i="25"/>
  <c r="BL40" i="25"/>
  <c r="FC43" i="25"/>
  <c r="FC41" i="25"/>
  <c r="AP40" i="25"/>
  <c r="AT40" i="25"/>
  <c r="FB40" i="25"/>
  <c r="EN42" i="25"/>
  <c r="ES42" i="25"/>
  <c r="ES40" i="25"/>
  <c r="EY43" i="25"/>
  <c r="AR40" i="25"/>
  <c r="BE46" i="25"/>
  <c r="EN46" i="25"/>
  <c r="EI37" i="25"/>
  <c r="AW43" i="25"/>
  <c r="BC43" i="25"/>
  <c r="BC42" i="25"/>
  <c r="EJ39" i="25"/>
  <c r="ET43" i="25"/>
  <c r="ET42" i="25"/>
  <c r="FB42" i="25"/>
  <c r="FB43" i="25"/>
  <c r="FC40" i="25"/>
  <c r="EH40" i="25"/>
  <c r="EG40" i="25"/>
  <c r="EO42" i="25" s="1"/>
  <c r="ET40" i="25"/>
  <c r="AT42" i="25"/>
  <c r="EW41" i="25"/>
  <c r="ES41" i="25"/>
  <c r="EN41" i="25"/>
  <c r="BL41" i="25"/>
  <c r="BH41" i="25"/>
  <c r="AU41" i="25"/>
  <c r="BK39" i="25"/>
  <c r="BF39" i="25"/>
  <c r="BA39" i="25"/>
  <c r="AX41" i="25"/>
  <c r="BJ41" i="25"/>
  <c r="EI41" i="25"/>
  <c r="EZ41" i="25"/>
  <c r="AQ42" i="25"/>
  <c r="EG42" i="25"/>
  <c r="EM43" i="25" s="1"/>
  <c r="EW43" i="25"/>
  <c r="BL43" i="25"/>
  <c r="BH43" i="25"/>
  <c r="AU43" i="25"/>
  <c r="FE39" i="25"/>
  <c r="EZ39" i="25"/>
  <c r="EU39" i="25"/>
  <c r="EU41" i="25" s="1"/>
  <c r="AX43" i="25"/>
  <c r="BJ43" i="25"/>
  <c r="EI43" i="25"/>
  <c r="EY41" i="25" s="1"/>
  <c r="EO43" i="25"/>
  <c r="EU43" i="25"/>
  <c r="EZ43" i="25"/>
  <c r="AQ45" i="25"/>
  <c r="BG48" i="25"/>
  <c r="BL46" i="25"/>
  <c r="BL48" i="25"/>
  <c r="FE48" i="25"/>
  <c r="AR42" i="25"/>
  <c r="AO44" i="25"/>
  <c r="AT43" i="25" s="1"/>
  <c r="EH44" i="25"/>
  <c r="ER43" i="25" s="1"/>
  <c r="EJ44" i="25"/>
  <c r="BC48" i="25"/>
  <c r="BH48" i="25"/>
  <c r="BM48" i="25"/>
  <c r="EH45" i="25"/>
  <c r="EM46" i="25"/>
  <c r="ER46" i="25"/>
  <c r="EW46" i="25"/>
  <c r="EW48" i="25"/>
  <c r="FB48" i="25"/>
  <c r="FB47" i="25"/>
  <c r="FB46" i="25"/>
  <c r="AO46" i="25"/>
  <c r="AU46" i="25" s="1"/>
  <c r="AR46" i="25"/>
  <c r="FC42" i="25"/>
  <c r="EH42" i="25"/>
  <c r="ES43" i="25" s="1"/>
  <c r="EJ42" i="25"/>
  <c r="AP44" i="25"/>
  <c r="AZ43" i="25" s="1"/>
  <c r="AZ46" i="25"/>
  <c r="BE48" i="25"/>
  <c r="EI45" i="25"/>
  <c r="EN48" i="25"/>
  <c r="ES48" i="25"/>
  <c r="EX46" i="25"/>
  <c r="EX48" i="25"/>
  <c r="BM46" i="25"/>
  <c r="FD47" i="25"/>
  <c r="AQ44" i="25"/>
  <c r="BE43" i="25" s="1"/>
  <c r="AV48" i="25"/>
  <c r="EJ45" i="25"/>
  <c r="EO48" i="25"/>
  <c r="ET48" i="25"/>
  <c r="FD46" i="25"/>
  <c r="AT46" i="25"/>
  <c r="BB40" i="25"/>
  <c r="BF40" i="25"/>
  <c r="BJ40" i="25"/>
  <c r="EL40" i="25"/>
  <c r="EU40" i="25"/>
  <c r="EY40" i="25"/>
  <c r="AW42" i="25"/>
  <c r="BB42" i="25"/>
  <c r="BJ42" i="25"/>
  <c r="EL42" i="25"/>
  <c r="EU42" i="25"/>
  <c r="EY42" i="25"/>
  <c r="BK48" i="25"/>
  <c r="FC46" i="25"/>
  <c r="EY46" i="25"/>
  <c r="EU46" i="25"/>
  <c r="EL46" i="25"/>
  <c r="AW46" i="25"/>
  <c r="BF46" i="25"/>
  <c r="BJ46" i="25"/>
  <c r="BN46" i="25" s="1"/>
  <c r="W46" i="25" s="1"/>
  <c r="EH46" i="25"/>
  <c r="ES46" i="25" s="1"/>
  <c r="EJ46" i="25"/>
  <c r="EO46" i="25"/>
  <c r="AV47" i="25"/>
  <c r="BB47" i="25"/>
  <c r="BM47" i="25"/>
  <c r="EG47" i="25"/>
  <c r="ER47" i="25"/>
  <c r="EX47" i="25"/>
  <c r="FC47" i="25"/>
  <c r="FD48" i="25"/>
  <c r="FD49" i="25"/>
  <c r="AQ47" i="25"/>
  <c r="AW47" i="25"/>
  <c r="EH47" i="25"/>
  <c r="EM47" i="25"/>
  <c r="ET47" i="25"/>
  <c r="AP48" i="25"/>
  <c r="BB46" i="25" s="1"/>
  <c r="FE47" i="25"/>
  <c r="EW47" i="25"/>
  <c r="ES47" i="25"/>
  <c r="BL47" i="25"/>
  <c r="AU47" i="25"/>
  <c r="AX47" i="25"/>
  <c r="BE47" i="25"/>
  <c r="BJ47" i="25"/>
  <c r="EI47" i="25"/>
  <c r="EO47" i="25"/>
  <c r="EU47" i="25"/>
  <c r="EZ47" i="25"/>
  <c r="AQ48" i="25"/>
  <c r="BG46" i="25" s="1"/>
  <c r="AR48" i="25"/>
  <c r="AW48" i="25"/>
  <c r="BB48" i="25"/>
  <c r="BF48" i="25"/>
  <c r="BJ48" i="25"/>
  <c r="BN48" i="25" s="1"/>
  <c r="W48" i="25" s="1"/>
  <c r="EH48" i="25"/>
  <c r="ET46" i="25" s="1"/>
  <c r="EU48" i="25"/>
  <c r="EY48" i="25"/>
  <c r="FC48" i="25"/>
  <c r="AU49" i="25"/>
  <c r="AZ49" i="25"/>
  <c r="BH49" i="25"/>
  <c r="BL49" i="25"/>
  <c r="EJ49" i="25"/>
  <c r="EN49" i="25"/>
  <c r="ES49" i="25"/>
  <c r="EW49" i="25"/>
  <c r="FE49" i="25"/>
  <c r="AQ50" i="25"/>
  <c r="BG47" i="25" s="1"/>
  <c r="EH51" i="25"/>
  <c r="EJ51" i="25"/>
  <c r="ER48" i="25"/>
  <c r="EZ48" i="25"/>
  <c r="AV49" i="25"/>
  <c r="BA49" i="25"/>
  <c r="BE49" i="25"/>
  <c r="BM49" i="25"/>
  <c r="EG49" i="25"/>
  <c r="EO49" i="25"/>
  <c r="ET49" i="25"/>
  <c r="EX49" i="25"/>
  <c r="FB49" i="25"/>
  <c r="EI50" i="25"/>
  <c r="EY47" i="25" s="1"/>
  <c r="AQ52" i="25"/>
  <c r="BG7" i="25" s="1"/>
  <c r="AW49" i="25"/>
  <c r="BF49" i="25"/>
  <c r="BJ49" i="25"/>
  <c r="EL49" i="25"/>
  <c r="EU49" i="25"/>
  <c r="FC49" i="25"/>
  <c r="AP52" i="25"/>
  <c r="BB7" i="25" s="1"/>
  <c r="AO52" i="25"/>
  <c r="AV7" i="25" s="1"/>
  <c r="EG52" i="25"/>
  <c r="EJ52" i="25"/>
  <c r="EH52" i="25"/>
  <c r="AT49" i="25"/>
  <c r="AX49" i="25"/>
  <c r="BC49" i="25"/>
  <c r="BG49" i="25"/>
  <c r="BK49" i="25"/>
  <c r="EM49" i="25"/>
  <c r="ER49" i="25"/>
  <c r="EZ49" i="25"/>
  <c r="DU67" i="25"/>
  <c r="AC67" i="25" s="1"/>
  <c r="DV65" i="25"/>
  <c r="AH65" i="25" s="1"/>
  <c r="DU65" i="25"/>
  <c r="AC65" i="25" s="1"/>
  <c r="DV64" i="25"/>
  <c r="AH64" i="25" s="1"/>
  <c r="DV67" i="25"/>
  <c r="AH67" i="25" s="1"/>
  <c r="DU64" i="25"/>
  <c r="AC64" i="25" s="1"/>
  <c r="DU61" i="25"/>
  <c r="AC61" i="25" s="1"/>
  <c r="DV60" i="25"/>
  <c r="AH60" i="25" s="1"/>
  <c r="DV63" i="25"/>
  <c r="AH63" i="25" s="1"/>
  <c r="DU60" i="25"/>
  <c r="AC60" i="25" s="1"/>
  <c r="DU63" i="25"/>
  <c r="AC63" i="25" s="1"/>
  <c r="DV62" i="25"/>
  <c r="AH62" i="25" s="1"/>
  <c r="DU62" i="25"/>
  <c r="AC62" i="25" s="1"/>
  <c r="DV61" i="25"/>
  <c r="AH61" i="25" s="1"/>
  <c r="EG50" i="25"/>
  <c r="EN47" i="25" s="1"/>
  <c r="DK67" i="25"/>
  <c r="DJ67" i="25"/>
  <c r="DK65" i="25"/>
  <c r="EJ53" i="25"/>
  <c r="EH54" i="25"/>
  <c r="EJ55" i="25"/>
  <c r="EH56" i="25"/>
  <c r="EJ57" i="25"/>
  <c r="EH58" i="25"/>
  <c r="AO59" i="25"/>
  <c r="AT12" i="25" s="1"/>
  <c r="EJ59" i="25"/>
  <c r="AR60" i="25"/>
  <c r="EH61" i="25"/>
  <c r="AP62" i="25"/>
  <c r="BA12" i="25" s="1"/>
  <c r="DK62" i="25"/>
  <c r="EG62" i="25"/>
  <c r="AO63" i="25"/>
  <c r="AT17" i="25" s="1"/>
  <c r="DJ63" i="25"/>
  <c r="EJ63" i="25"/>
  <c r="AO65" i="25"/>
  <c r="AW17" i="25" s="1"/>
  <c r="EI54" i="25"/>
  <c r="EI56" i="25"/>
  <c r="EI58" i="25"/>
  <c r="DJ60" i="25"/>
  <c r="EI61" i="25"/>
  <c r="EZ10" i="25" s="1"/>
  <c r="AQ62" i="25"/>
  <c r="BF12" i="25" s="1"/>
  <c r="DK63" i="25"/>
  <c r="W66" i="25"/>
  <c r="G66" i="25"/>
  <c r="EH65" i="25"/>
  <c r="EG65" i="25"/>
  <c r="EO17" i="25" s="1"/>
  <c r="AP66" i="25"/>
  <c r="AZ18" i="25" s="1"/>
  <c r="AO66" i="25"/>
  <c r="AT18" i="25" s="1"/>
  <c r="AR66" i="25"/>
  <c r="EH53" i="25"/>
  <c r="AO54" i="25"/>
  <c r="AW5" i="25" s="1"/>
  <c r="EJ54" i="25"/>
  <c r="EH55" i="25"/>
  <c r="AO56" i="25"/>
  <c r="AU6" i="25" s="1"/>
  <c r="EJ56" i="25"/>
  <c r="EH57" i="25"/>
  <c r="ET13" i="25" s="1"/>
  <c r="AO58" i="25"/>
  <c r="AT11" i="25" s="1"/>
  <c r="EJ58" i="25"/>
  <c r="EH59" i="25"/>
  <c r="ER12" i="25" s="1"/>
  <c r="AP60" i="25"/>
  <c r="BC11" i="25" s="1"/>
  <c r="DK60" i="25"/>
  <c r="EG60" i="25"/>
  <c r="EO11" i="25" s="1"/>
  <c r="AO61" i="25"/>
  <c r="AW10" i="25" s="1"/>
  <c r="DJ61" i="25"/>
  <c r="EJ61" i="25"/>
  <c r="AR62" i="25"/>
  <c r="EH63" i="25"/>
  <c r="ER17" i="25" s="1"/>
  <c r="DJ64" i="25"/>
  <c r="R66" i="25"/>
  <c r="F66" i="25"/>
  <c r="AQ65" i="25"/>
  <c r="BH17" i="25" s="1"/>
  <c r="DJ65" i="25"/>
  <c r="K68" i="25"/>
  <c r="AA71" i="25"/>
  <c r="DK61" i="25"/>
  <c r="DJ62" i="25"/>
  <c r="DK64" i="25"/>
  <c r="EI65" i="25"/>
  <c r="AQ66" i="25"/>
  <c r="BE18" i="25" s="1"/>
  <c r="EI66" i="25"/>
  <c r="EW18" i="25" s="1"/>
  <c r="EH67" i="25"/>
  <c r="EU16" i="25" s="1"/>
  <c r="AQ68" i="25"/>
  <c r="BF18" i="25" s="1"/>
  <c r="EJ68" i="25"/>
  <c r="AP69" i="25"/>
  <c r="AO70" i="25"/>
  <c r="AV25" i="25" s="1"/>
  <c r="EH70" i="25"/>
  <c r="ET25" i="25" s="1"/>
  <c r="AR71" i="25"/>
  <c r="EG71" i="25"/>
  <c r="AP72" i="25"/>
  <c r="BC23" i="25" s="1"/>
  <c r="AR73" i="25"/>
  <c r="EG73" i="25"/>
  <c r="EO22" i="25" s="1"/>
  <c r="AR74" i="25"/>
  <c r="EG74" i="25"/>
  <c r="EM24" i="25" s="1"/>
  <c r="AP75" i="25"/>
  <c r="BB31" i="25" s="1"/>
  <c r="EI75" i="25"/>
  <c r="EY31" i="25" s="1"/>
  <c r="AR76" i="25"/>
  <c r="EG76" i="25"/>
  <c r="EL29" i="25" s="1"/>
  <c r="AP77" i="25"/>
  <c r="AZ30" i="25" s="1"/>
  <c r="EI77" i="25"/>
  <c r="EW30" i="25" s="1"/>
  <c r="FA30" i="25" s="1"/>
  <c r="AJ30" i="25" s="1"/>
  <c r="AR78" i="25"/>
  <c r="EG78" i="25"/>
  <c r="EO29" i="25" s="1"/>
  <c r="AP79" i="25"/>
  <c r="BC28" i="25" s="1"/>
  <c r="EI79" i="25"/>
  <c r="AR80" i="25"/>
  <c r="EG80" i="25"/>
  <c r="EM30" i="25" s="1"/>
  <c r="AP81" i="25"/>
  <c r="AZ35" i="25" s="1"/>
  <c r="AR82" i="25"/>
  <c r="EG82" i="25"/>
  <c r="EN37" i="25" s="1"/>
  <c r="AP83" i="25"/>
  <c r="BC35" i="25" s="1"/>
  <c r="AR84" i="25"/>
  <c r="EG84" i="25"/>
  <c r="AP85" i="25"/>
  <c r="BA36" i="25" s="1"/>
  <c r="AR86" i="25"/>
  <c r="EG86" i="25"/>
  <c r="AP87" i="25"/>
  <c r="AZ41" i="25" s="1"/>
  <c r="AR88" i="25"/>
  <c r="EG88" i="25"/>
  <c r="EN43" i="25" s="1"/>
  <c r="AP89" i="25"/>
  <c r="AZ42" i="25" s="1"/>
  <c r="EI89" i="25"/>
  <c r="EW42" i="25" s="1"/>
  <c r="AR90" i="25"/>
  <c r="EG90" i="25"/>
  <c r="EO41" i="25" s="1"/>
  <c r="AP91" i="25"/>
  <c r="EI91" i="25"/>
  <c r="EX42" i="25" s="1"/>
  <c r="AR92" i="25"/>
  <c r="EG92" i="25"/>
  <c r="AP93" i="25"/>
  <c r="BB49" i="25" s="1"/>
  <c r="EI93" i="25"/>
  <c r="EY49" i="25" s="1"/>
  <c r="AR94" i="25"/>
  <c r="EG94" i="25"/>
  <c r="EL47" i="25" s="1"/>
  <c r="AP95" i="25"/>
  <c r="BC47" i="25" s="1"/>
  <c r="AR96" i="25"/>
  <c r="EG96" i="25"/>
  <c r="EL48" i="25" s="1"/>
  <c r="AP97" i="25"/>
  <c r="BC46" i="25" s="1"/>
  <c r="AR98" i="25"/>
  <c r="EG98" i="25"/>
  <c r="EM48" i="25" s="1"/>
  <c r="EH64" i="25"/>
  <c r="ET19" i="25" s="1"/>
  <c r="EJ66" i="25"/>
  <c r="EI67" i="25"/>
  <c r="EG68" i="25"/>
  <c r="EM18" i="25" s="1"/>
  <c r="AQ69" i="25"/>
  <c r="AP70" i="25"/>
  <c r="BB25" i="25" s="1"/>
  <c r="EI70" i="25"/>
  <c r="EY25" i="25" s="1"/>
  <c r="AO71" i="25"/>
  <c r="AQ72" i="25"/>
  <c r="BH23" i="25" s="1"/>
  <c r="AO73" i="25"/>
  <c r="AW22" i="25" s="1"/>
  <c r="AO74" i="25"/>
  <c r="AU24" i="25" s="1"/>
  <c r="AQ75" i="25"/>
  <c r="BG31" i="25" s="1"/>
  <c r="AO76" i="25"/>
  <c r="AT29" i="25" s="1"/>
  <c r="AQ77" i="25"/>
  <c r="BE30" i="25" s="1"/>
  <c r="AO78" i="25"/>
  <c r="AW29" i="25" s="1"/>
  <c r="AQ79" i="25"/>
  <c r="BH28" i="25" s="1"/>
  <c r="AO80" i="25"/>
  <c r="AU30" i="25" s="1"/>
  <c r="AQ81" i="25"/>
  <c r="AO82" i="25"/>
  <c r="AV37" i="25" s="1"/>
  <c r="AQ83" i="25"/>
  <c r="BH35" i="25" s="1"/>
  <c r="AO84" i="25"/>
  <c r="AQ85" i="25"/>
  <c r="AO86" i="25"/>
  <c r="AW34" i="25" s="1"/>
  <c r="AQ87" i="25"/>
  <c r="BE41" i="25" s="1"/>
  <c r="AO88" i="25"/>
  <c r="AV43" i="25" s="1"/>
  <c r="AQ89" i="25"/>
  <c r="BE42" i="25" s="1"/>
  <c r="AO90" i="25"/>
  <c r="AW41" i="25" s="1"/>
  <c r="AQ91" i="25"/>
  <c r="BF42" i="25" s="1"/>
  <c r="AO92" i="25"/>
  <c r="AW40" i="25" s="1"/>
  <c r="AQ93" i="25"/>
  <c r="AO94" i="25"/>
  <c r="AT47" i="25" s="1"/>
  <c r="AQ95" i="25"/>
  <c r="BH47" i="25" s="1"/>
  <c r="AO96" i="25"/>
  <c r="AT48" i="25" s="1"/>
  <c r="AQ97" i="25"/>
  <c r="BH46" i="25" s="1"/>
  <c r="AO98" i="25"/>
  <c r="AU48" i="25" s="1"/>
  <c r="EH68" i="25"/>
  <c r="AP71" i="25"/>
  <c r="AZ24" i="25" s="1"/>
  <c r="AP73" i="25"/>
  <c r="BC22" i="25" s="1"/>
  <c r="AP74" i="25"/>
  <c r="BA24" i="25" s="1"/>
  <c r="AP76" i="25"/>
  <c r="AZ29" i="25" s="1"/>
  <c r="AP78" i="25"/>
  <c r="BC29" i="25" s="1"/>
  <c r="AP80" i="25"/>
  <c r="AP82" i="25"/>
  <c r="BB37" i="25" s="1"/>
  <c r="AP84" i="25"/>
  <c r="AP86" i="25"/>
  <c r="BC34" i="25" s="1"/>
  <c r="AP88" i="25"/>
  <c r="BB43" i="25" s="1"/>
  <c r="AP90" i="25"/>
  <c r="BC41" i="25" s="1"/>
  <c r="AP92" i="25"/>
  <c r="BC40" i="25" s="1"/>
  <c r="AP94" i="25"/>
  <c r="AZ47" i="25" s="1"/>
  <c r="AP96" i="25"/>
  <c r="AZ48" i="25" s="1"/>
  <c r="AP98" i="25"/>
  <c r="BA48" i="25" s="1"/>
  <c r="EA13" i="19"/>
  <c r="EB13" i="19" s="1"/>
  <c r="EA14" i="19"/>
  <c r="EB14" i="19" s="1"/>
  <c r="EC14" i="19" s="1"/>
  <c r="EA15" i="19"/>
  <c r="EB15" i="19" s="1"/>
  <c r="EC15" i="19" s="1"/>
  <c r="EA19" i="19"/>
  <c r="EB19" i="19" s="1"/>
  <c r="EA20" i="19"/>
  <c r="EB20" i="19" s="1"/>
  <c r="EC20" i="19" s="1"/>
  <c r="EA21" i="19"/>
  <c r="EB21" i="19" s="1"/>
  <c r="EC21" i="19" s="1"/>
  <c r="EA25" i="19"/>
  <c r="EB25" i="19" s="1"/>
  <c r="EA26" i="19"/>
  <c r="EB26" i="19" s="1"/>
  <c r="EC26" i="19" s="1"/>
  <c r="EA27" i="19"/>
  <c r="EB27" i="19" s="1"/>
  <c r="EC27" i="19" s="1"/>
  <c r="EA31" i="19"/>
  <c r="EB31" i="19" s="1"/>
  <c r="EA32" i="19"/>
  <c r="EB32" i="19" s="1"/>
  <c r="EC32" i="19" s="1"/>
  <c r="EA33" i="19"/>
  <c r="EB33" i="19" s="1"/>
  <c r="EC33" i="19" s="1"/>
  <c r="EA37" i="19"/>
  <c r="EB37" i="19" s="1"/>
  <c r="EA38" i="19"/>
  <c r="EB38" i="19" s="1"/>
  <c r="EC38" i="19" s="1"/>
  <c r="EA39" i="19"/>
  <c r="EB39" i="19" s="1"/>
  <c r="EC39" i="19" s="1"/>
  <c r="EA43" i="19"/>
  <c r="EB43" i="19" s="1"/>
  <c r="EA44" i="19"/>
  <c r="EB44" i="19" s="1"/>
  <c r="EC44" i="19" s="1"/>
  <c r="EA45" i="19"/>
  <c r="EB45" i="19" s="1"/>
  <c r="EC45" i="19" s="1"/>
  <c r="EA49" i="19"/>
  <c r="EB49" i="19" s="1"/>
  <c r="EA50" i="19"/>
  <c r="EB50" i="19" s="1"/>
  <c r="EC50" i="19" s="1"/>
  <c r="EA7" i="19"/>
  <c r="EB7" i="19" s="1"/>
  <c r="EA9" i="19"/>
  <c r="EB9" i="19" s="1"/>
  <c r="EC9" i="19" s="1"/>
  <c r="EA8" i="19"/>
  <c r="EB8" i="19" s="1"/>
  <c r="EC8" i="19" s="1"/>
  <c r="EP9" i="19"/>
  <c r="EP14" i="19"/>
  <c r="EP15" i="19"/>
  <c r="EP20" i="19"/>
  <c r="EP21" i="19"/>
  <c r="EP26" i="19"/>
  <c r="EP27" i="19"/>
  <c r="EP32" i="19"/>
  <c r="EP33" i="19"/>
  <c r="EP38" i="19"/>
  <c r="EP39" i="19"/>
  <c r="EP44" i="19"/>
  <c r="EP45" i="19"/>
  <c r="EP50" i="19"/>
  <c r="AX9" i="19"/>
  <c r="AX14" i="19"/>
  <c r="AX15" i="19"/>
  <c r="AX20" i="19"/>
  <c r="AX21" i="19"/>
  <c r="AX26" i="19"/>
  <c r="AX27" i="19"/>
  <c r="AX32" i="19"/>
  <c r="AX33" i="19"/>
  <c r="AX38" i="19"/>
  <c r="AX39" i="19"/>
  <c r="AX44" i="19"/>
  <c r="AX45" i="19"/>
  <c r="AX50" i="19"/>
  <c r="EK49" i="19"/>
  <c r="EP49" i="19" s="1"/>
  <c r="EK48" i="19"/>
  <c r="EP48" i="19" s="1"/>
  <c r="EK47" i="19"/>
  <c r="EP47" i="19" s="1"/>
  <c r="EK46" i="19"/>
  <c r="EP46" i="19" s="1"/>
  <c r="EK43" i="19"/>
  <c r="EP43" i="19" s="1"/>
  <c r="EK42" i="19"/>
  <c r="EP42" i="19" s="1"/>
  <c r="EK41" i="19"/>
  <c r="EP41" i="19" s="1"/>
  <c r="EK40" i="19"/>
  <c r="EP40" i="19" s="1"/>
  <c r="EK37" i="19"/>
  <c r="EP37" i="19" s="1"/>
  <c r="EK36" i="19"/>
  <c r="EP36" i="19" s="1"/>
  <c r="EK35" i="19"/>
  <c r="EP35" i="19" s="1"/>
  <c r="EK34" i="19"/>
  <c r="EP34" i="19" s="1"/>
  <c r="EK31" i="19"/>
  <c r="EP31" i="19" s="1"/>
  <c r="EK30" i="19"/>
  <c r="EP30" i="19" s="1"/>
  <c r="EK29" i="19"/>
  <c r="EP29" i="19" s="1"/>
  <c r="EK28" i="19"/>
  <c r="EP28" i="19" s="1"/>
  <c r="EK25" i="19"/>
  <c r="EP25" i="19" s="1"/>
  <c r="EK24" i="19"/>
  <c r="EP24" i="19" s="1"/>
  <c r="EK23" i="19"/>
  <c r="EP23" i="19" s="1"/>
  <c r="EK22" i="19"/>
  <c r="EP22" i="19" s="1"/>
  <c r="EK19" i="19"/>
  <c r="EP19" i="19" s="1"/>
  <c r="EK18" i="19"/>
  <c r="EP18" i="19" s="1"/>
  <c r="EK17" i="19"/>
  <c r="EP17" i="19" s="1"/>
  <c r="EK16" i="19"/>
  <c r="EP16" i="19" s="1"/>
  <c r="EK13" i="19"/>
  <c r="EP13" i="19" s="1"/>
  <c r="EK12" i="19"/>
  <c r="EP12" i="19" s="1"/>
  <c r="EK11" i="19"/>
  <c r="EP11" i="19" s="1"/>
  <c r="EK10" i="19"/>
  <c r="EP10" i="19" s="1"/>
  <c r="EP8" i="19"/>
  <c r="EK7" i="19"/>
  <c r="EP7" i="19" s="1"/>
  <c r="EK6" i="19"/>
  <c r="EP6" i="19" s="1"/>
  <c r="EK5" i="19"/>
  <c r="EP5" i="19" s="1"/>
  <c r="EK4" i="19"/>
  <c r="EP4" i="19" s="1"/>
  <c r="EP3" i="19"/>
  <c r="AS16" i="19"/>
  <c r="AS17" i="19"/>
  <c r="AS18" i="19"/>
  <c r="AV15" i="19" s="1"/>
  <c r="AS19" i="19"/>
  <c r="AS22" i="19"/>
  <c r="AS23" i="19"/>
  <c r="FC21" i="19" s="1"/>
  <c r="AS24" i="19"/>
  <c r="EY21" i="19" s="1"/>
  <c r="AS25" i="19"/>
  <c r="AS28" i="19"/>
  <c r="EW27" i="19" s="1"/>
  <c r="AS29" i="19"/>
  <c r="AS30" i="19"/>
  <c r="AV27" i="19" s="1"/>
  <c r="AS31" i="19"/>
  <c r="AS34" i="19"/>
  <c r="AS35" i="19"/>
  <c r="BF33" i="19" s="1"/>
  <c r="AS36" i="19"/>
  <c r="EY33" i="19" s="1"/>
  <c r="AS37" i="19"/>
  <c r="AX37" i="19" s="1"/>
  <c r="AS40" i="19"/>
  <c r="AZ39" i="19" s="1"/>
  <c r="AS41" i="19"/>
  <c r="AS42" i="19"/>
  <c r="EN39" i="19" s="1"/>
  <c r="AS43" i="19"/>
  <c r="EZ39" i="19" s="1"/>
  <c r="AS46" i="19"/>
  <c r="AT45" i="19" s="1"/>
  <c r="AS47" i="19"/>
  <c r="FC45" i="19" s="1"/>
  <c r="AS48" i="19"/>
  <c r="AS49" i="19"/>
  <c r="AX49" i="19" s="1"/>
  <c r="AS13" i="19"/>
  <c r="AW9" i="19" s="1"/>
  <c r="AS12" i="19"/>
  <c r="BG9" i="19" s="1"/>
  <c r="AS11" i="19"/>
  <c r="BK9" i="19" s="1"/>
  <c r="AS10" i="19"/>
  <c r="BJ9" i="19" s="1"/>
  <c r="BL9" i="19"/>
  <c r="BB9" i="19"/>
  <c r="AS4" i="19"/>
  <c r="AS5" i="19"/>
  <c r="FC3" i="19" s="1"/>
  <c r="AS6" i="19"/>
  <c r="EN3" i="19" s="1"/>
  <c r="AS7" i="19"/>
  <c r="EE52" i="19"/>
  <c r="EJ52" i="19" s="1"/>
  <c r="EF52" i="19"/>
  <c r="EE53" i="19"/>
  <c r="EF53" i="19"/>
  <c r="EE54" i="19"/>
  <c r="EJ54" i="19" s="1"/>
  <c r="EF54" i="19"/>
  <c r="EE55" i="19"/>
  <c r="EF55" i="19"/>
  <c r="EE56" i="19"/>
  <c r="EJ56" i="19" s="1"/>
  <c r="EF56" i="19"/>
  <c r="EE57" i="19"/>
  <c r="EF57" i="19"/>
  <c r="EE58" i="19"/>
  <c r="EJ58" i="19" s="1"/>
  <c r="EF58" i="19"/>
  <c r="EE59" i="19"/>
  <c r="EF59" i="19"/>
  <c r="EE60" i="19"/>
  <c r="EJ60" i="19" s="1"/>
  <c r="EF60" i="19"/>
  <c r="EE61" i="19"/>
  <c r="EF61" i="19"/>
  <c r="EE62" i="19"/>
  <c r="EF62" i="19"/>
  <c r="EE63" i="19"/>
  <c r="EF63" i="19"/>
  <c r="EE64" i="19"/>
  <c r="EF64" i="19"/>
  <c r="EE65" i="19"/>
  <c r="EF65" i="19"/>
  <c r="EE66" i="19"/>
  <c r="EJ66" i="19" s="1"/>
  <c r="EF66" i="19"/>
  <c r="EE67" i="19"/>
  <c r="EF67" i="19"/>
  <c r="EE68" i="19"/>
  <c r="EJ68" i="19" s="1"/>
  <c r="EF68" i="19"/>
  <c r="EE69" i="19"/>
  <c r="EF69" i="19"/>
  <c r="EE70" i="19"/>
  <c r="EF70" i="19"/>
  <c r="EE71" i="19"/>
  <c r="EF71" i="19"/>
  <c r="EE72" i="19"/>
  <c r="EF72" i="19"/>
  <c r="EE73" i="19"/>
  <c r="EF73" i="19"/>
  <c r="EE74" i="19"/>
  <c r="EJ74" i="19" s="1"/>
  <c r="EF74" i="19"/>
  <c r="EE75" i="19"/>
  <c r="EF75" i="19"/>
  <c r="EE76" i="19"/>
  <c r="EJ76" i="19" s="1"/>
  <c r="EF76" i="19"/>
  <c r="EE77" i="19"/>
  <c r="EF77" i="19"/>
  <c r="EE78" i="19"/>
  <c r="EF78" i="19"/>
  <c r="EE79" i="19"/>
  <c r="EF79" i="19"/>
  <c r="EE80" i="19"/>
  <c r="EJ80" i="19" s="1"/>
  <c r="EF80" i="19"/>
  <c r="EE81" i="19"/>
  <c r="EF81" i="19"/>
  <c r="EE82" i="19"/>
  <c r="EJ82" i="19" s="1"/>
  <c r="EF82" i="19"/>
  <c r="EE83" i="19"/>
  <c r="EG83" i="19" s="1"/>
  <c r="EF83" i="19"/>
  <c r="EE84" i="19"/>
  <c r="EJ84" i="19" s="1"/>
  <c r="EF84" i="19"/>
  <c r="EE85" i="19"/>
  <c r="EF85" i="19"/>
  <c r="EE86" i="19"/>
  <c r="EF86" i="19"/>
  <c r="EE87" i="19"/>
  <c r="EF87" i="19"/>
  <c r="EE88" i="19"/>
  <c r="EJ88" i="19" s="1"/>
  <c r="EF88" i="19"/>
  <c r="EE89" i="19"/>
  <c r="EF89" i="19"/>
  <c r="EE90" i="19"/>
  <c r="EJ90" i="19" s="1"/>
  <c r="EF90" i="19"/>
  <c r="EE91" i="19"/>
  <c r="EF91" i="19"/>
  <c r="EE92" i="19"/>
  <c r="EJ92" i="19" s="1"/>
  <c r="EF92" i="19"/>
  <c r="EE93" i="19"/>
  <c r="EF93" i="19"/>
  <c r="EE94" i="19"/>
  <c r="EF94" i="19"/>
  <c r="EE95" i="19"/>
  <c r="EF95" i="19"/>
  <c r="EE96" i="19"/>
  <c r="EJ96" i="19" s="1"/>
  <c r="EF96" i="19"/>
  <c r="EE97" i="19"/>
  <c r="EF97" i="19"/>
  <c r="EE98" i="19"/>
  <c r="EJ98" i="19" s="1"/>
  <c r="EF98" i="19"/>
  <c r="EF51" i="19"/>
  <c r="EE51" i="19"/>
  <c r="EJ51" i="19" s="1"/>
  <c r="EE4" i="19"/>
  <c r="EJ4" i="19" s="1"/>
  <c r="EF4" i="19"/>
  <c r="EE5" i="19"/>
  <c r="EF5" i="19"/>
  <c r="EE6" i="19"/>
  <c r="EJ6" i="19" s="1"/>
  <c r="EF6" i="19"/>
  <c r="EE7" i="19"/>
  <c r="EF7" i="19"/>
  <c r="EE8" i="19"/>
  <c r="EJ8" i="19" s="1"/>
  <c r="EF8" i="19"/>
  <c r="EE9" i="19"/>
  <c r="EF9" i="19"/>
  <c r="EE10" i="19"/>
  <c r="EF10" i="19"/>
  <c r="EE11" i="19"/>
  <c r="EF11" i="19"/>
  <c r="EE12" i="19"/>
  <c r="EJ12" i="19" s="1"/>
  <c r="EF12" i="19"/>
  <c r="EE13" i="19"/>
  <c r="EF13" i="19"/>
  <c r="EE14" i="19"/>
  <c r="EJ14" i="19" s="1"/>
  <c r="EF14" i="19"/>
  <c r="EE15" i="19"/>
  <c r="EF15" i="19"/>
  <c r="EE16" i="19"/>
  <c r="EJ16" i="19" s="1"/>
  <c r="EF16" i="19"/>
  <c r="EE17" i="19"/>
  <c r="EF17" i="19"/>
  <c r="EE18" i="19"/>
  <c r="EF18" i="19"/>
  <c r="EE19" i="19"/>
  <c r="EG19" i="19" s="1"/>
  <c r="EF19" i="19"/>
  <c r="EE20" i="19"/>
  <c r="EJ20" i="19" s="1"/>
  <c r="EF20" i="19"/>
  <c r="EE21" i="19"/>
  <c r="EG21" i="19" s="1"/>
  <c r="EF21" i="19"/>
  <c r="EE22" i="19"/>
  <c r="EJ22" i="19" s="1"/>
  <c r="EF22" i="19"/>
  <c r="EE23" i="19"/>
  <c r="EF23" i="19"/>
  <c r="EE24" i="19"/>
  <c r="EJ24" i="19" s="1"/>
  <c r="EF24" i="19"/>
  <c r="EE25" i="19"/>
  <c r="EF25" i="19"/>
  <c r="EE26" i="19"/>
  <c r="EF26" i="19"/>
  <c r="EE27" i="19"/>
  <c r="EF27" i="19"/>
  <c r="EE28" i="19"/>
  <c r="EJ28" i="19" s="1"/>
  <c r="EF28" i="19"/>
  <c r="EE29" i="19"/>
  <c r="EI29" i="19" s="1"/>
  <c r="EF29" i="19"/>
  <c r="EE30" i="19"/>
  <c r="EJ30" i="19" s="1"/>
  <c r="EF30" i="19"/>
  <c r="EE31" i="19"/>
  <c r="EF31" i="19"/>
  <c r="EE32" i="19"/>
  <c r="EJ32" i="19" s="1"/>
  <c r="EF32" i="19"/>
  <c r="EE33" i="19"/>
  <c r="EF33" i="19"/>
  <c r="EE34" i="19"/>
  <c r="EF34" i="19"/>
  <c r="EE35" i="19"/>
  <c r="EF35" i="19"/>
  <c r="EE36" i="19"/>
  <c r="EJ36" i="19" s="1"/>
  <c r="EF36" i="19"/>
  <c r="EE37" i="19"/>
  <c r="EI37" i="19" s="1"/>
  <c r="EF37" i="19"/>
  <c r="EE38" i="19"/>
  <c r="EJ38" i="19" s="1"/>
  <c r="EF38" i="19"/>
  <c r="EE39" i="19"/>
  <c r="EF39" i="19"/>
  <c r="EE40" i="19"/>
  <c r="EJ40" i="19" s="1"/>
  <c r="EF40" i="19"/>
  <c r="EE41" i="19"/>
  <c r="EF41" i="19"/>
  <c r="EE42" i="19"/>
  <c r="EF42" i="19"/>
  <c r="EE43" i="19"/>
  <c r="EF43" i="19"/>
  <c r="EE44" i="19"/>
  <c r="EJ44" i="19" s="1"/>
  <c r="EF44" i="19"/>
  <c r="EE45" i="19"/>
  <c r="EF45" i="19"/>
  <c r="EE46" i="19"/>
  <c r="EF46" i="19"/>
  <c r="EE47" i="19"/>
  <c r="EF47" i="19"/>
  <c r="EE48" i="19"/>
  <c r="EF48" i="19"/>
  <c r="EE49" i="19"/>
  <c r="EI49" i="19" s="1"/>
  <c r="EF49" i="19"/>
  <c r="EE50" i="19"/>
  <c r="EF50" i="19"/>
  <c r="EF3" i="19"/>
  <c r="EE3" i="19"/>
  <c r="Q60" i="19"/>
  <c r="Q61" i="19"/>
  <c r="Q62" i="19"/>
  <c r="Q63" i="19"/>
  <c r="Q64" i="19"/>
  <c r="Q65" i="19"/>
  <c r="Q66" i="19"/>
  <c r="Q67" i="19"/>
  <c r="BN23" i="25" l="1"/>
  <c r="W23" i="25" s="1"/>
  <c r="BN34" i="25"/>
  <c r="W34" i="25" s="1"/>
  <c r="BN49" i="25"/>
  <c r="W49" i="25" s="1"/>
  <c r="BI18" i="25"/>
  <c r="Y18" i="25" s="1"/>
  <c r="BN36" i="25"/>
  <c r="W36" i="25" s="1"/>
  <c r="BI30" i="25"/>
  <c r="Y30" i="25" s="1"/>
  <c r="BN11" i="25"/>
  <c r="W11" i="25" s="1"/>
  <c r="X11" i="25" s="1"/>
  <c r="FA22" i="25"/>
  <c r="AJ22" i="25" s="1"/>
  <c r="FA19" i="25"/>
  <c r="AJ19" i="25" s="1"/>
  <c r="BI42" i="25"/>
  <c r="Y42" i="25" s="1"/>
  <c r="BN29" i="25"/>
  <c r="W29" i="25" s="1"/>
  <c r="S6" i="25"/>
  <c r="BD47" i="25"/>
  <c r="R47" i="25"/>
  <c r="T47" i="25"/>
  <c r="S47" i="25"/>
  <c r="U47" i="25"/>
  <c r="BD24" i="25"/>
  <c r="R24" i="25"/>
  <c r="S24" i="25"/>
  <c r="U24" i="25"/>
  <c r="T24" i="25"/>
  <c r="AE19" i="25"/>
  <c r="AD19" i="25"/>
  <c r="AC19" i="25"/>
  <c r="EC19" i="25" s="1"/>
  <c r="EV19" i="25"/>
  <c r="AF19" i="25"/>
  <c r="U29" i="25"/>
  <c r="T29" i="25"/>
  <c r="S29" i="25"/>
  <c r="BD29" i="25"/>
  <c r="R29" i="25"/>
  <c r="AE17" i="25"/>
  <c r="AC17" i="25"/>
  <c r="EV17" i="25"/>
  <c r="AF17" i="25"/>
  <c r="AD17" i="25"/>
  <c r="AE12" i="25"/>
  <c r="EV12" i="25"/>
  <c r="AF12" i="25"/>
  <c r="AD12" i="25"/>
  <c r="AC12" i="25"/>
  <c r="BD11" i="25"/>
  <c r="S30" i="25"/>
  <c r="BD30" i="25"/>
  <c r="R30" i="25"/>
  <c r="U30" i="25"/>
  <c r="T30" i="25"/>
  <c r="AE43" i="25"/>
  <c r="AC43" i="25"/>
  <c r="EC43" i="25" s="1"/>
  <c r="EV43" i="25"/>
  <c r="AF43" i="25"/>
  <c r="AD43" i="25"/>
  <c r="AE22" i="25"/>
  <c r="AC22" i="25"/>
  <c r="AF22" i="25"/>
  <c r="AD22" i="25"/>
  <c r="EV22" i="25"/>
  <c r="BI7" i="25"/>
  <c r="Y7" i="25" s="1"/>
  <c r="T48" i="25"/>
  <c r="U48" i="25"/>
  <c r="S48" i="25"/>
  <c r="BD48" i="25"/>
  <c r="R48" i="25"/>
  <c r="AE37" i="25"/>
  <c r="EV37" i="25"/>
  <c r="AF37" i="25"/>
  <c r="AD37" i="25"/>
  <c r="AC37" i="25"/>
  <c r="EC37" i="25" s="1"/>
  <c r="R62" i="25"/>
  <c r="F62" i="25"/>
  <c r="W67" i="25"/>
  <c r="G67" i="25"/>
  <c r="W61" i="25"/>
  <c r="G61" i="25"/>
  <c r="R60" i="25"/>
  <c r="F60" i="25"/>
  <c r="EV49" i="25"/>
  <c r="AD49" i="25"/>
  <c r="AC49" i="25"/>
  <c r="EC49" i="25" s="1"/>
  <c r="AF49" i="25"/>
  <c r="AE49" i="25"/>
  <c r="W63" i="25"/>
  <c r="G63" i="25"/>
  <c r="W62" i="25"/>
  <c r="G62" i="25"/>
  <c r="W64" i="25"/>
  <c r="G64" i="25"/>
  <c r="AA66" i="25"/>
  <c r="W60" i="25"/>
  <c r="AA60" i="25" s="1"/>
  <c r="G60" i="25"/>
  <c r="R63" i="25"/>
  <c r="F63" i="25"/>
  <c r="R67" i="25"/>
  <c r="AA67" i="25" s="1"/>
  <c r="F67" i="25"/>
  <c r="AA62" i="25"/>
  <c r="FF49" i="25"/>
  <c r="AH49" i="25" s="1"/>
  <c r="FA49" i="25"/>
  <c r="AJ49" i="25" s="1"/>
  <c r="FF48" i="25"/>
  <c r="AH48" i="25" s="1"/>
  <c r="EZ42" i="25"/>
  <c r="FA42" i="25" s="1"/>
  <c r="AJ42" i="25" s="1"/>
  <c r="EZ40" i="25"/>
  <c r="FA43" i="25"/>
  <c r="AJ43" i="25" s="1"/>
  <c r="AE41" i="25"/>
  <c r="AD41" i="25"/>
  <c r="EV41" i="25"/>
  <c r="AF41" i="25"/>
  <c r="AC41" i="25"/>
  <c r="EO37" i="25"/>
  <c r="BD37" i="25"/>
  <c r="U37" i="25"/>
  <c r="S37" i="25"/>
  <c r="R37" i="25"/>
  <c r="DR37" i="25" s="1"/>
  <c r="T37" i="25"/>
  <c r="ET36" i="25"/>
  <c r="EV36" i="25" s="1"/>
  <c r="FD36" i="25"/>
  <c r="FF36" i="25" s="1"/>
  <c r="AH36" i="25" s="1"/>
  <c r="AT36" i="25"/>
  <c r="ER34" i="25"/>
  <c r="BI37" i="25"/>
  <c r="Y37" i="25" s="1"/>
  <c r="BE34" i="25"/>
  <c r="BI34" i="25" s="1"/>
  <c r="Y34" i="25" s="1"/>
  <c r="EX34" i="25"/>
  <c r="BE35" i="25"/>
  <c r="BA35" i="25"/>
  <c r="U35" i="25" s="1"/>
  <c r="FB35" i="25"/>
  <c r="AT35" i="25"/>
  <c r="BK35" i="25"/>
  <c r="FD35" i="25"/>
  <c r="AD31" i="25"/>
  <c r="AC31" i="25"/>
  <c r="EC31" i="25" s="1"/>
  <c r="EV31" i="25"/>
  <c r="AE31" i="25"/>
  <c r="AF31" i="25"/>
  <c r="EW24" i="25"/>
  <c r="FA24" i="25" s="1"/>
  <c r="AJ24" i="25" s="1"/>
  <c r="FB25" i="25"/>
  <c r="FF25" i="25" s="1"/>
  <c r="AH25" i="25" s="1"/>
  <c r="FB23" i="25"/>
  <c r="FB24" i="25"/>
  <c r="FF24" i="25" s="1"/>
  <c r="AH24" i="25" s="1"/>
  <c r="FB22" i="25"/>
  <c r="FF22" i="25" s="1"/>
  <c r="AH22" i="25" s="1"/>
  <c r="AI22" i="25" s="1"/>
  <c r="FE18" i="25"/>
  <c r="FE16" i="25"/>
  <c r="FF16" i="25" s="1"/>
  <c r="AH16" i="25" s="1"/>
  <c r="FE19" i="25"/>
  <c r="BA18" i="25"/>
  <c r="T18" i="25" s="1"/>
  <c r="BA16" i="25"/>
  <c r="BA19" i="25"/>
  <c r="BD19" i="25" s="1"/>
  <c r="BD17" i="25"/>
  <c r="R17" i="25"/>
  <c r="T17" i="25"/>
  <c r="S17" i="25"/>
  <c r="U17" i="25"/>
  <c r="AC16" i="25"/>
  <c r="AD16" i="25"/>
  <c r="EV16" i="25"/>
  <c r="AF16" i="25"/>
  <c r="AE16" i="25"/>
  <c r="BI12" i="25"/>
  <c r="Y12" i="25" s="1"/>
  <c r="FA12" i="25"/>
  <c r="AJ12" i="25" s="1"/>
  <c r="BN17" i="25"/>
  <c r="W17" i="25" s="1"/>
  <c r="FE46" i="25"/>
  <c r="FF46" i="25" s="1"/>
  <c r="AH46" i="25" s="1"/>
  <c r="EZ46" i="25"/>
  <c r="EL43" i="25"/>
  <c r="EL41" i="25"/>
  <c r="EW40" i="25"/>
  <c r="FA40" i="25" s="1"/>
  <c r="AJ40" i="25" s="1"/>
  <c r="EO40" i="25"/>
  <c r="EZ34" i="25"/>
  <c r="EX25" i="25"/>
  <c r="FE28" i="25"/>
  <c r="FF28" i="25" s="1"/>
  <c r="AH28" i="25" s="1"/>
  <c r="EZ28" i="25"/>
  <c r="EX23" i="25"/>
  <c r="ES23" i="25"/>
  <c r="ES25" i="25"/>
  <c r="EZ25" i="25"/>
  <c r="EZ23" i="25"/>
  <c r="EL19" i="25"/>
  <c r="FE23" i="25"/>
  <c r="EZ4" i="25"/>
  <c r="FE4" i="25"/>
  <c r="EX11" i="25"/>
  <c r="EN11" i="25"/>
  <c r="EY6" i="25"/>
  <c r="EW6" i="25"/>
  <c r="FE5" i="25"/>
  <c r="EY4" i="25"/>
  <c r="BN5" i="25"/>
  <c r="W5" i="25" s="1"/>
  <c r="U4" i="25"/>
  <c r="T4" i="25"/>
  <c r="S4" i="25"/>
  <c r="BD4" i="25"/>
  <c r="R4" i="25"/>
  <c r="ET10" i="25"/>
  <c r="EN10" i="25"/>
  <c r="EW13" i="25"/>
  <c r="EM11" i="25"/>
  <c r="EM5" i="25"/>
  <c r="EO4" i="25"/>
  <c r="BI4" i="25"/>
  <c r="Y4" i="25" s="1"/>
  <c r="FC5" i="25"/>
  <c r="ES4" i="25"/>
  <c r="EM7" i="25"/>
  <c r="T6" i="25"/>
  <c r="U11" i="25"/>
  <c r="T11" i="25"/>
  <c r="R64" i="25"/>
  <c r="F64" i="25"/>
  <c r="BN47" i="25"/>
  <c r="W47" i="25" s="1"/>
  <c r="BD46" i="25"/>
  <c r="T46" i="25"/>
  <c r="S46" i="25"/>
  <c r="R46" i="25"/>
  <c r="U46" i="25"/>
  <c r="FA48" i="25"/>
  <c r="AJ48" i="25" s="1"/>
  <c r="FE42" i="25"/>
  <c r="FE40" i="25"/>
  <c r="FF40" i="25" s="1"/>
  <c r="AH40" i="25" s="1"/>
  <c r="FE43" i="25"/>
  <c r="FF43" i="25" s="1"/>
  <c r="AH43" i="25" s="1"/>
  <c r="BA43" i="25"/>
  <c r="R43" i="25" s="1"/>
  <c r="DR43" i="25" s="1"/>
  <c r="BA42" i="25"/>
  <c r="BD42" i="25" s="1"/>
  <c r="BA40" i="25"/>
  <c r="R40" i="25" s="1"/>
  <c r="BA41" i="25"/>
  <c r="U41" i="25" s="1"/>
  <c r="FF42" i="25"/>
  <c r="AH42" i="25" s="1"/>
  <c r="AC40" i="25"/>
  <c r="AD40" i="25"/>
  <c r="EV40" i="25"/>
  <c r="AE40" i="25"/>
  <c r="AF40" i="25"/>
  <c r="EO35" i="25"/>
  <c r="BN35" i="25"/>
  <c r="W35" i="25" s="1"/>
  <c r="S34" i="25"/>
  <c r="U34" i="25"/>
  <c r="T34" i="25"/>
  <c r="R34" i="25"/>
  <c r="BD34" i="25"/>
  <c r="EL37" i="25"/>
  <c r="EL36" i="25"/>
  <c r="EY37" i="25"/>
  <c r="FA37" i="25" s="1"/>
  <c r="AJ37" i="25" s="1"/>
  <c r="BF36" i="25"/>
  <c r="BI36" i="25" s="1"/>
  <c r="Y36" i="25" s="1"/>
  <c r="X36" i="25" s="1"/>
  <c r="BF35" i="25"/>
  <c r="BI31" i="25"/>
  <c r="Y31" i="25" s="1"/>
  <c r="FA28" i="25"/>
  <c r="AJ28" i="25" s="1"/>
  <c r="AF28" i="25"/>
  <c r="AE28" i="25"/>
  <c r="EV28" i="25"/>
  <c r="AD28" i="25"/>
  <c r="AC28" i="25"/>
  <c r="BK30" i="25"/>
  <c r="BN30" i="25" s="1"/>
  <c r="W30" i="25" s="1"/>
  <c r="BK28" i="25"/>
  <c r="BN28" i="25" s="1"/>
  <c r="W28" i="25" s="1"/>
  <c r="EN25" i="25"/>
  <c r="EN23" i="25"/>
  <c r="AT25" i="25"/>
  <c r="AT23" i="25"/>
  <c r="AT22" i="25"/>
  <c r="AT24" i="25"/>
  <c r="BI28" i="25"/>
  <c r="Y28" i="25" s="1"/>
  <c r="EW25" i="25"/>
  <c r="FA25" i="25" s="1"/>
  <c r="AJ25" i="25" s="1"/>
  <c r="EW23" i="25"/>
  <c r="BE25" i="25"/>
  <c r="BI25" i="25" s="1"/>
  <c r="Y25" i="25" s="1"/>
  <c r="X25" i="25" s="1"/>
  <c r="BE23" i="25"/>
  <c r="BI23" i="25" s="1"/>
  <c r="Y23" i="25" s="1"/>
  <c r="X23" i="25" s="1"/>
  <c r="BF19" i="25"/>
  <c r="BI19" i="25" s="1"/>
  <c r="Y19" i="25" s="1"/>
  <c r="FA17" i="25"/>
  <c r="AJ17" i="25" s="1"/>
  <c r="FF12" i="25"/>
  <c r="AH12" i="25" s="1"/>
  <c r="BI16" i="25"/>
  <c r="Y16" i="25" s="1"/>
  <c r="BI10" i="25"/>
  <c r="Y10" i="25" s="1"/>
  <c r="BN10" i="25"/>
  <c r="W10" i="25" s="1"/>
  <c r="EX13" i="25"/>
  <c r="EN13" i="25"/>
  <c r="ET6" i="25"/>
  <c r="FE6" i="25"/>
  <c r="EW5" i="25"/>
  <c r="EU4" i="25"/>
  <c r="ER10" i="25"/>
  <c r="BD10" i="25"/>
  <c r="T10" i="25"/>
  <c r="U10" i="25"/>
  <c r="S10" i="25"/>
  <c r="R10" i="25"/>
  <c r="ES10" i="25"/>
  <c r="FB11" i="25"/>
  <c r="FF11" i="25" s="1"/>
  <c r="AH11" i="25" s="1"/>
  <c r="ER11" i="25"/>
  <c r="EM13" i="25"/>
  <c r="FC7" i="25"/>
  <c r="EX6" i="25"/>
  <c r="BI6" i="25"/>
  <c r="Y6" i="25" s="1"/>
  <c r="FD5" i="25"/>
  <c r="FB4" i="25"/>
  <c r="FD7" i="25"/>
  <c r="EY5" i="25"/>
  <c r="EN7" i="25"/>
  <c r="FB6" i="25"/>
  <c r="U6" i="25"/>
  <c r="S11" i="25"/>
  <c r="F65" i="25"/>
  <c r="R65" i="25"/>
  <c r="AA65" i="25" s="1"/>
  <c r="AA63" i="25"/>
  <c r="BI49" i="25"/>
  <c r="Y49" i="25" s="1"/>
  <c r="X49" i="25" s="1"/>
  <c r="EV48" i="25"/>
  <c r="AC48" i="25"/>
  <c r="AF48" i="25"/>
  <c r="AE48" i="25"/>
  <c r="AD48" i="25"/>
  <c r="U49" i="25"/>
  <c r="T49" i="25"/>
  <c r="S49" i="25"/>
  <c r="BD49" i="25"/>
  <c r="R49" i="25"/>
  <c r="DR49" i="25" s="1"/>
  <c r="BI47" i="25"/>
  <c r="Y47" i="25" s="1"/>
  <c r="FA47" i="25"/>
  <c r="AJ47" i="25" s="1"/>
  <c r="AE47" i="25"/>
  <c r="EV47" i="25"/>
  <c r="AF47" i="25"/>
  <c r="AD47" i="25"/>
  <c r="AC47" i="25"/>
  <c r="FA46" i="25"/>
  <c r="AJ46" i="25" s="1"/>
  <c r="BF43" i="25"/>
  <c r="BI43" i="25" s="1"/>
  <c r="Y43" i="25" s="1"/>
  <c r="BF41" i="25"/>
  <c r="BI41" i="25" s="1"/>
  <c r="Y41" i="25" s="1"/>
  <c r="FA41" i="25"/>
  <c r="AJ41" i="25" s="1"/>
  <c r="FF37" i="25"/>
  <c r="AH37" i="25" s="1"/>
  <c r="X34" i="25"/>
  <c r="AC36" i="25"/>
  <c r="EO34" i="25"/>
  <c r="FC35" i="25"/>
  <c r="ER35" i="25"/>
  <c r="EV29" i="25"/>
  <c r="AD29" i="25"/>
  <c r="AC29" i="25"/>
  <c r="AF29" i="25"/>
  <c r="AE29" i="25"/>
  <c r="FA31" i="25"/>
  <c r="AJ31" i="25" s="1"/>
  <c r="FF30" i="25"/>
  <c r="AH30" i="25" s="1"/>
  <c r="AI30" i="25" s="1"/>
  <c r="BN24" i="25"/>
  <c r="W24" i="25" s="1"/>
  <c r="EN24" i="25"/>
  <c r="BN22" i="25"/>
  <c r="W22" i="25" s="1"/>
  <c r="EN22" i="25"/>
  <c r="AF30" i="25"/>
  <c r="AE30" i="25"/>
  <c r="AD30" i="25"/>
  <c r="AC30" i="25"/>
  <c r="EV30" i="25"/>
  <c r="ER23" i="25"/>
  <c r="ER25" i="25"/>
  <c r="AZ23" i="25"/>
  <c r="AZ25" i="25"/>
  <c r="FF19" i="25"/>
  <c r="AH19" i="25" s="1"/>
  <c r="AI19" i="25" s="1"/>
  <c r="BK18" i="25"/>
  <c r="BN18" i="25" s="1"/>
  <c r="W18" i="25" s="1"/>
  <c r="BK19" i="25"/>
  <c r="BN19" i="25" s="1"/>
  <c r="W19" i="25" s="1"/>
  <c r="BK16" i="25"/>
  <c r="BN16" i="25" s="1"/>
  <c r="W16" i="25" s="1"/>
  <c r="FE17" i="25"/>
  <c r="FF17" i="25" s="1"/>
  <c r="AH17" i="25" s="1"/>
  <c r="BF17" i="25"/>
  <c r="BI17" i="25" s="1"/>
  <c r="Y17" i="25" s="1"/>
  <c r="BI13" i="25"/>
  <c r="Y13" i="25" s="1"/>
  <c r="X13" i="25" s="1"/>
  <c r="ET18" i="25"/>
  <c r="EU10" i="25"/>
  <c r="ES11" i="25"/>
  <c r="FB7" i="25"/>
  <c r="T7" i="25"/>
  <c r="U7" i="25"/>
  <c r="S7" i="25"/>
  <c r="BD7" i="25"/>
  <c r="R7" i="25"/>
  <c r="DR7" i="25" s="1"/>
  <c r="EM6" i="25"/>
  <c r="X6" i="25"/>
  <c r="EN6" i="25"/>
  <c r="ES5" i="25"/>
  <c r="T5" i="25"/>
  <c r="S5" i="25"/>
  <c r="BD5" i="25"/>
  <c r="R5" i="25"/>
  <c r="U5" i="25"/>
  <c r="EL4" i="25"/>
  <c r="BN4" i="25"/>
  <c r="W4" i="25" s="1"/>
  <c r="X4" i="25" s="1"/>
  <c r="EW4" i="25"/>
  <c r="ES18" i="25"/>
  <c r="T16" i="25"/>
  <c r="BD16" i="25"/>
  <c r="R16" i="25"/>
  <c r="U16" i="25"/>
  <c r="S16" i="25"/>
  <c r="FB10" i="25"/>
  <c r="EX10" i="25"/>
  <c r="EW10" i="25"/>
  <c r="FB13" i="25"/>
  <c r="FF13" i="25" s="1"/>
  <c r="AH13" i="25" s="1"/>
  <c r="ER13" i="25"/>
  <c r="ER6" i="25"/>
  <c r="EZ5" i="25"/>
  <c r="EX4" i="25"/>
  <c r="ET7" i="25"/>
  <c r="FC4" i="25"/>
  <c r="EW7" i="25"/>
  <c r="R6" i="25"/>
  <c r="BD6" i="25"/>
  <c r="R11" i="25"/>
  <c r="FE7" i="25"/>
  <c r="R61" i="25"/>
  <c r="AA61" i="25" s="1"/>
  <c r="F61" i="25"/>
  <c r="W65" i="25"/>
  <c r="G65" i="25"/>
  <c r="AA64" i="25"/>
  <c r="BI48" i="25"/>
  <c r="Y48" i="25" s="1"/>
  <c r="X48" i="25" s="1"/>
  <c r="FF47" i="25"/>
  <c r="AH47" i="25" s="1"/>
  <c r="EV46" i="25"/>
  <c r="AC46" i="25"/>
  <c r="AE46" i="25"/>
  <c r="AD46" i="25"/>
  <c r="AF46" i="25"/>
  <c r="BK42" i="25"/>
  <c r="BN42" i="25" s="1"/>
  <c r="W42" i="25" s="1"/>
  <c r="X42" i="25" s="1"/>
  <c r="BK43" i="25"/>
  <c r="BN43" i="25" s="1"/>
  <c r="W43" i="25" s="1"/>
  <c r="BK41" i="25"/>
  <c r="BN41" i="25" s="1"/>
  <c r="W41" i="25" s="1"/>
  <c r="BK40" i="25"/>
  <c r="BN40" i="25" s="1"/>
  <c r="W40" i="25" s="1"/>
  <c r="FE41" i="25"/>
  <c r="FF41" i="25" s="1"/>
  <c r="AH41" i="25" s="1"/>
  <c r="AI41" i="25" s="1"/>
  <c r="BI46" i="25"/>
  <c r="Y46" i="25" s="1"/>
  <c r="X46" i="25" s="1"/>
  <c r="AC42" i="25"/>
  <c r="EV42" i="25"/>
  <c r="AD42" i="25"/>
  <c r="AF42" i="25"/>
  <c r="AE42" i="25"/>
  <c r="BN37" i="25"/>
  <c r="W37" i="25" s="1"/>
  <c r="EY36" i="25"/>
  <c r="FA36" i="25" s="1"/>
  <c r="AJ36" i="25" s="1"/>
  <c r="EY34" i="25"/>
  <c r="BN31" i="25"/>
  <c r="W31" i="25" s="1"/>
  <c r="FF31" i="25"/>
  <c r="AH31" i="25" s="1"/>
  <c r="AI31" i="25" s="1"/>
  <c r="FD34" i="25"/>
  <c r="FF34" i="25" s="1"/>
  <c r="AH34" i="25" s="1"/>
  <c r="EL34" i="25"/>
  <c r="AZ36" i="25"/>
  <c r="ET34" i="25"/>
  <c r="ET35" i="25"/>
  <c r="EW35" i="25"/>
  <c r="FA35" i="25" s="1"/>
  <c r="AJ35" i="25" s="1"/>
  <c r="EL35" i="25"/>
  <c r="FA29" i="25"/>
  <c r="AJ29" i="25" s="1"/>
  <c r="BI29" i="25"/>
  <c r="Y29" i="25" s="1"/>
  <c r="BA28" i="25"/>
  <c r="U28" i="25" s="1"/>
  <c r="BA31" i="25"/>
  <c r="U31" i="25" s="1"/>
  <c r="BE24" i="25"/>
  <c r="BI24" i="25" s="1"/>
  <c r="Y24" i="25" s="1"/>
  <c r="BE22" i="25"/>
  <c r="BI22" i="25" s="1"/>
  <c r="Y22" i="25" s="1"/>
  <c r="BD22" i="25"/>
  <c r="R22" i="25"/>
  <c r="U22" i="25"/>
  <c r="T22" i="25"/>
  <c r="S22" i="25"/>
  <c r="FF29" i="25"/>
  <c r="AH29" i="25" s="1"/>
  <c r="EZ18" i="25"/>
  <c r="FA18" i="25" s="1"/>
  <c r="AJ18" i="25" s="1"/>
  <c r="EZ16" i="25"/>
  <c r="FA16" i="25" s="1"/>
  <c r="AJ16" i="25" s="1"/>
  <c r="ER24" i="25"/>
  <c r="FF18" i="25"/>
  <c r="AH18" i="25" s="1"/>
  <c r="X7" i="25"/>
  <c r="BN12" i="25"/>
  <c r="W12" i="25" s="1"/>
  <c r="X12" i="25" s="1"/>
  <c r="BD12" i="25"/>
  <c r="R12" i="25"/>
  <c r="U12" i="25"/>
  <c r="T12" i="25"/>
  <c r="S12" i="25"/>
  <c r="T13" i="25"/>
  <c r="BD13" i="25"/>
  <c r="R13" i="25"/>
  <c r="DR13" i="25" s="1"/>
  <c r="U13" i="25"/>
  <c r="S13" i="25"/>
  <c r="BI5" i="25"/>
  <c r="Y5" i="25" s="1"/>
  <c r="BI40" i="25"/>
  <c r="Y40" i="25" s="1"/>
  <c r="EO18" i="25"/>
  <c r="ES13" i="25"/>
  <c r="ER7" i="25"/>
  <c r="FD6" i="25"/>
  <c r="ES6" i="25"/>
  <c r="EN5" i="25"/>
  <c r="EU5" i="25"/>
  <c r="EN4" i="25"/>
  <c r="EN18" i="25"/>
  <c r="FD10" i="25"/>
  <c r="FC10" i="25"/>
  <c r="FE10" i="25"/>
  <c r="EW11" i="25"/>
  <c r="FA11" i="25" s="1"/>
  <c r="AJ11" i="25" s="1"/>
  <c r="EM12" i="25"/>
  <c r="EL6" i="25"/>
  <c r="ER5" i="25"/>
  <c r="ET4" i="25"/>
  <c r="FC6" i="25"/>
  <c r="EO7" i="25"/>
  <c r="EX7" i="25"/>
  <c r="ER4" i="25"/>
  <c r="EZ7" i="25"/>
  <c r="EG81" i="19"/>
  <c r="EG79" i="19"/>
  <c r="EH75" i="19"/>
  <c r="EG73" i="19"/>
  <c r="EG65" i="19"/>
  <c r="EH3" i="19"/>
  <c r="BJ39" i="19"/>
  <c r="AZ9" i="19"/>
  <c r="EI5" i="19"/>
  <c r="EI93" i="19"/>
  <c r="EI65" i="19"/>
  <c r="EI39" i="19"/>
  <c r="EG13" i="19"/>
  <c r="EI69" i="19"/>
  <c r="EI89" i="19"/>
  <c r="EI85" i="19"/>
  <c r="EI83" i="19"/>
  <c r="EI82" i="19"/>
  <c r="EI74" i="19"/>
  <c r="EG57" i="19"/>
  <c r="EI84" i="19"/>
  <c r="BM9" i="19"/>
  <c r="EG37" i="19"/>
  <c r="EI28" i="19"/>
  <c r="EI25" i="19"/>
  <c r="EH23" i="19"/>
  <c r="EI16" i="19"/>
  <c r="EG15" i="19"/>
  <c r="EG67" i="19"/>
  <c r="BC9" i="19"/>
  <c r="EI38" i="19"/>
  <c r="EI33" i="19"/>
  <c r="EI22" i="19"/>
  <c r="EI21" i="19"/>
  <c r="EI14" i="19"/>
  <c r="EI97" i="19"/>
  <c r="EG89" i="19"/>
  <c r="EG87" i="19"/>
  <c r="EI81" i="19"/>
  <c r="EI66" i="19"/>
  <c r="EG59" i="19"/>
  <c r="EI57" i="19"/>
  <c r="AT9" i="19"/>
  <c r="EG49" i="19"/>
  <c r="EG45" i="19"/>
  <c r="EG29" i="19"/>
  <c r="EI96" i="19"/>
  <c r="EI90" i="19"/>
  <c r="EI73" i="19"/>
  <c r="AT27" i="19"/>
  <c r="EH39" i="19"/>
  <c r="EI36" i="19"/>
  <c r="EI30" i="19"/>
  <c r="EG27" i="19"/>
  <c r="EI17" i="19"/>
  <c r="EI4" i="19"/>
  <c r="EI98" i="19"/>
  <c r="EG97" i="19"/>
  <c r="EI88" i="19"/>
  <c r="EH83" i="19"/>
  <c r="EI76" i="19"/>
  <c r="EI68" i="19"/>
  <c r="EI60" i="19"/>
  <c r="ES3" i="19"/>
  <c r="EI23" i="19"/>
  <c r="EH15" i="19"/>
  <c r="EG11" i="19"/>
  <c r="EH7" i="19"/>
  <c r="EG95" i="19"/>
  <c r="EH91" i="19"/>
  <c r="EH67" i="19"/>
  <c r="EH59" i="19"/>
  <c r="EX3" i="19"/>
  <c r="EI47" i="19"/>
  <c r="EG43" i="19"/>
  <c r="EH31" i="19"/>
  <c r="EI24" i="19"/>
  <c r="EG23" i="19"/>
  <c r="EG5" i="19"/>
  <c r="EG51" i="19"/>
  <c r="EI77" i="19"/>
  <c r="EG75" i="19"/>
  <c r="EI67" i="19"/>
  <c r="EI61" i="19"/>
  <c r="EI59" i="19"/>
  <c r="EI58" i="19"/>
  <c r="AV9" i="19"/>
  <c r="BK45" i="19"/>
  <c r="AV39" i="19"/>
  <c r="EH41" i="19"/>
  <c r="EG41" i="19"/>
  <c r="EH35" i="19"/>
  <c r="EI35" i="19"/>
  <c r="EH9" i="19"/>
  <c r="EG9" i="19"/>
  <c r="EJ42" i="19"/>
  <c r="EI42" i="19"/>
  <c r="EI40" i="19"/>
  <c r="EG39" i="19"/>
  <c r="EH33" i="19"/>
  <c r="EG33" i="19"/>
  <c r="EI31" i="19"/>
  <c r="EH27" i="19"/>
  <c r="EI27" i="19"/>
  <c r="EI20" i="19"/>
  <c r="EJ10" i="19"/>
  <c r="EI10" i="19"/>
  <c r="EI6" i="19"/>
  <c r="EH93" i="19"/>
  <c r="EG93" i="19"/>
  <c r="EI91" i="19"/>
  <c r="EH87" i="19"/>
  <c r="EI87" i="19"/>
  <c r="EI80" i="19"/>
  <c r="EH69" i="19"/>
  <c r="EG69" i="19"/>
  <c r="BE9" i="19"/>
  <c r="BF27" i="19"/>
  <c r="ES27" i="19"/>
  <c r="EX27" i="19"/>
  <c r="FC27" i="19"/>
  <c r="EM27" i="19"/>
  <c r="AX29" i="19"/>
  <c r="ES15" i="19"/>
  <c r="EM15" i="19"/>
  <c r="FC15" i="19"/>
  <c r="EX15" i="19"/>
  <c r="AX17" i="19"/>
  <c r="EI45" i="19"/>
  <c r="EI44" i="19"/>
  <c r="EI41" i="19"/>
  <c r="EG35" i="19"/>
  <c r="EJ34" i="19"/>
  <c r="EI34" i="19"/>
  <c r="EI32" i="19"/>
  <c r="EG31" i="19"/>
  <c r="EH25" i="19"/>
  <c r="EG25" i="19"/>
  <c r="EH19" i="19"/>
  <c r="EI19" i="19"/>
  <c r="EI13" i="19"/>
  <c r="EI12" i="19"/>
  <c r="EI9" i="19"/>
  <c r="EJ94" i="19"/>
  <c r="EI94" i="19"/>
  <c r="EI92" i="19"/>
  <c r="EG91" i="19"/>
  <c r="EH85" i="19"/>
  <c r="EG85" i="19"/>
  <c r="EH79" i="19"/>
  <c r="EI79" i="19"/>
  <c r="EJ72" i="19"/>
  <c r="EI72" i="19"/>
  <c r="EJ70" i="19"/>
  <c r="EI70" i="19"/>
  <c r="EH63" i="19"/>
  <c r="EG63" i="19"/>
  <c r="EI63" i="19"/>
  <c r="FB3" i="19"/>
  <c r="EW3" i="19"/>
  <c r="ER3" i="19"/>
  <c r="EL3" i="19"/>
  <c r="EU9" i="19"/>
  <c r="EO9" i="19"/>
  <c r="EZ9" i="19"/>
  <c r="FE9" i="19"/>
  <c r="AX13" i="19"/>
  <c r="AZ21" i="19"/>
  <c r="EW21" i="19"/>
  <c r="FB21" i="19"/>
  <c r="EL21" i="19"/>
  <c r="ER21" i="19"/>
  <c r="AX22" i="19"/>
  <c r="AT21" i="19"/>
  <c r="EH47" i="19"/>
  <c r="EG47" i="19"/>
  <c r="EH43" i="19"/>
  <c r="EI43" i="19"/>
  <c r="EJ26" i="19"/>
  <c r="EI26" i="19"/>
  <c r="EH17" i="19"/>
  <c r="EG17" i="19"/>
  <c r="EI15" i="19"/>
  <c r="EH11" i="19"/>
  <c r="EI11" i="19"/>
  <c r="EJ86" i="19"/>
  <c r="EI86" i="19"/>
  <c r="EH77" i="19"/>
  <c r="EG77" i="19"/>
  <c r="EI75" i="19"/>
  <c r="EH61" i="19"/>
  <c r="EG61" i="19"/>
  <c r="FE3" i="19"/>
  <c r="EZ3" i="19"/>
  <c r="EU3" i="19"/>
  <c r="EO3" i="19"/>
  <c r="BH9" i="19"/>
  <c r="EW9" i="19"/>
  <c r="FB9" i="19"/>
  <c r="ER9" i="19"/>
  <c r="EL9" i="19"/>
  <c r="AX10" i="19"/>
  <c r="ES39" i="19"/>
  <c r="EM39" i="19"/>
  <c r="AX41" i="19"/>
  <c r="EX39" i="19"/>
  <c r="FC39" i="19"/>
  <c r="BK33" i="19"/>
  <c r="ES33" i="19"/>
  <c r="EX33" i="19"/>
  <c r="FC33" i="19"/>
  <c r="EM33" i="19"/>
  <c r="AX35" i="19"/>
  <c r="BC15" i="19"/>
  <c r="EU15" i="19"/>
  <c r="EO15" i="19"/>
  <c r="FE15" i="19"/>
  <c r="EZ15" i="19"/>
  <c r="AX19" i="19"/>
  <c r="EJ18" i="19"/>
  <c r="EI18" i="19"/>
  <c r="EH95" i="19"/>
  <c r="EI95" i="19"/>
  <c r="EJ78" i="19"/>
  <c r="EI78" i="19"/>
  <c r="EH71" i="19"/>
  <c r="EG71" i="19"/>
  <c r="EI71" i="19"/>
  <c r="EJ64" i="19"/>
  <c r="EI64" i="19"/>
  <c r="EJ62" i="19"/>
  <c r="EI62" i="19"/>
  <c r="ET45" i="19"/>
  <c r="EY45" i="19"/>
  <c r="FD45" i="19"/>
  <c r="BL45" i="19"/>
  <c r="EN45" i="19"/>
  <c r="AX48" i="19"/>
  <c r="BG45" i="19"/>
  <c r="EI50" i="19"/>
  <c r="EH49" i="19"/>
  <c r="EH45" i="19"/>
  <c r="EH37" i="19"/>
  <c r="EH29" i="19"/>
  <c r="EH21" i="19"/>
  <c r="EH13" i="19"/>
  <c r="EH97" i="19"/>
  <c r="EH89" i="19"/>
  <c r="EH81" i="19"/>
  <c r="EH73" i="19"/>
  <c r="EH65" i="19"/>
  <c r="EH57" i="19"/>
  <c r="EG55" i="19"/>
  <c r="EH53" i="19"/>
  <c r="AU9" i="19"/>
  <c r="BA9" i="19"/>
  <c r="BF9" i="19"/>
  <c r="ET9" i="19"/>
  <c r="EN9" i="19"/>
  <c r="EY9" i="19"/>
  <c r="FD9" i="19"/>
  <c r="AW45" i="19"/>
  <c r="EU45" i="19"/>
  <c r="EO45" i="19"/>
  <c r="ER39" i="19"/>
  <c r="EW39" i="19"/>
  <c r="FB39" i="19"/>
  <c r="EU33" i="19"/>
  <c r="EZ33" i="19"/>
  <c r="FE33" i="19"/>
  <c r="AT33" i="19"/>
  <c r="AV21" i="19"/>
  <c r="AT15" i="19"/>
  <c r="ET3" i="19"/>
  <c r="EY3" i="19"/>
  <c r="FD3" i="19"/>
  <c r="AX40" i="19"/>
  <c r="AX36" i="19"/>
  <c r="AX28" i="19"/>
  <c r="AX24" i="19"/>
  <c r="AX16" i="19"/>
  <c r="AX12" i="19"/>
  <c r="FE45" i="19"/>
  <c r="FB33" i="19"/>
  <c r="EO33" i="19"/>
  <c r="EI52" i="19"/>
  <c r="ES9" i="19"/>
  <c r="EM9" i="19"/>
  <c r="EX9" i="19"/>
  <c r="FC9" i="19"/>
  <c r="AZ45" i="19"/>
  <c r="EW45" i="19"/>
  <c r="FB45" i="19"/>
  <c r="ER45" i="19"/>
  <c r="BF45" i="19"/>
  <c r="BB39" i="19"/>
  <c r="ET39" i="19"/>
  <c r="EY39" i="19"/>
  <c r="FD39" i="19"/>
  <c r="EU27" i="19"/>
  <c r="EZ27" i="19"/>
  <c r="FE27" i="19"/>
  <c r="BB27" i="19"/>
  <c r="ET27" i="19"/>
  <c r="EN27" i="19"/>
  <c r="AZ27" i="19"/>
  <c r="EL27" i="19"/>
  <c r="ER27" i="19"/>
  <c r="BA21" i="19"/>
  <c r="ES21" i="19"/>
  <c r="EM21" i="19"/>
  <c r="EX21" i="19"/>
  <c r="AX47" i="19"/>
  <c r="AX43" i="19"/>
  <c r="AX31" i="19"/>
  <c r="AX23" i="19"/>
  <c r="AX11" i="19"/>
  <c r="EL39" i="19"/>
  <c r="FD27" i="19"/>
  <c r="ES45" i="19"/>
  <c r="EM45" i="19"/>
  <c r="BA45" i="19"/>
  <c r="AW39" i="19"/>
  <c r="EU39" i="19"/>
  <c r="EO39" i="19"/>
  <c r="ET33" i="19"/>
  <c r="EN33" i="19"/>
  <c r="AZ33" i="19"/>
  <c r="ER33" i="19"/>
  <c r="EL33" i="19"/>
  <c r="BC21" i="19"/>
  <c r="EU21" i="19"/>
  <c r="EO21" i="19"/>
  <c r="EZ21" i="19"/>
  <c r="BB21" i="19"/>
  <c r="ET21" i="19"/>
  <c r="FD21" i="19"/>
  <c r="BB15" i="19"/>
  <c r="ET15" i="19"/>
  <c r="EY15" i="19"/>
  <c r="FD15" i="19"/>
  <c r="EN15" i="19"/>
  <c r="AZ15" i="19"/>
  <c r="EW15" i="19"/>
  <c r="FB15" i="19"/>
  <c r="ER15" i="19"/>
  <c r="EL15" i="19"/>
  <c r="EM3" i="19"/>
  <c r="AX46" i="19"/>
  <c r="AX42" i="19"/>
  <c r="AX34" i="19"/>
  <c r="AX30" i="19"/>
  <c r="AX18" i="19"/>
  <c r="EZ45" i="19"/>
  <c r="EL45" i="19"/>
  <c r="EW33" i="19"/>
  <c r="FB27" i="19"/>
  <c r="EO27" i="19"/>
  <c r="AX25" i="19"/>
  <c r="EX45" i="19"/>
  <c r="FE39" i="19"/>
  <c r="FD33" i="19"/>
  <c r="EY27" i="19"/>
  <c r="FE21" i="19"/>
  <c r="EN21" i="19"/>
  <c r="EI3" i="19"/>
  <c r="EI8" i="19"/>
  <c r="EG7" i="19"/>
  <c r="EH51" i="19"/>
  <c r="EI55" i="19"/>
  <c r="EI54" i="19"/>
  <c r="EG53" i="19"/>
  <c r="EG3" i="19"/>
  <c r="EH5" i="19"/>
  <c r="EI51" i="19"/>
  <c r="EI56" i="19"/>
  <c r="EI7" i="19"/>
  <c r="EH55" i="19"/>
  <c r="EI53" i="19"/>
  <c r="AU45" i="19"/>
  <c r="BH45" i="19"/>
  <c r="BB45" i="19"/>
  <c r="AV45" i="19"/>
  <c r="BF39" i="19"/>
  <c r="BM45" i="19"/>
  <c r="AT39" i="19"/>
  <c r="BE39" i="19"/>
  <c r="BG33" i="19"/>
  <c r="AV33" i="19"/>
  <c r="BB33" i="19"/>
  <c r="BL33" i="19"/>
  <c r="BK39" i="19"/>
  <c r="BA39" i="19"/>
  <c r="AU39" i="19"/>
  <c r="BM33" i="19"/>
  <c r="BH33" i="19"/>
  <c r="AW33" i="19"/>
  <c r="BC33" i="19"/>
  <c r="BC45" i="19"/>
  <c r="AW27" i="19"/>
  <c r="BH27" i="19"/>
  <c r="BH21" i="19"/>
  <c r="BM39" i="19"/>
  <c r="BH39" i="19"/>
  <c r="BC39" i="19"/>
  <c r="AU33" i="19"/>
  <c r="AU27" i="19"/>
  <c r="BM27" i="19"/>
  <c r="BC27" i="19"/>
  <c r="AW21" i="19"/>
  <c r="BJ45" i="19"/>
  <c r="BE45" i="19"/>
  <c r="BL39" i="19"/>
  <c r="BG39" i="19"/>
  <c r="BA33" i="19"/>
  <c r="BK27" i="19"/>
  <c r="BA27" i="19"/>
  <c r="BM21" i="19"/>
  <c r="BJ33" i="19"/>
  <c r="BE33" i="19"/>
  <c r="BL27" i="19"/>
  <c r="BG27" i="19"/>
  <c r="BJ21" i="19"/>
  <c r="BE21" i="19"/>
  <c r="AU21" i="19"/>
  <c r="BL15" i="19"/>
  <c r="BG15" i="19"/>
  <c r="AW15" i="19"/>
  <c r="BK15" i="19"/>
  <c r="BF15" i="19"/>
  <c r="BA15" i="19"/>
  <c r="BJ27" i="19"/>
  <c r="BE27" i="19"/>
  <c r="BL21" i="19"/>
  <c r="BG21" i="19"/>
  <c r="BJ15" i="19"/>
  <c r="BE15" i="19"/>
  <c r="AU15" i="19"/>
  <c r="BK21" i="19"/>
  <c r="BF21" i="19"/>
  <c r="BM15" i="19"/>
  <c r="BH15" i="19"/>
  <c r="EH98" i="19"/>
  <c r="EJ97" i="19"/>
  <c r="EH96" i="19"/>
  <c r="EJ95" i="19"/>
  <c r="EH94" i="19"/>
  <c r="EJ93" i="19"/>
  <c r="EH92" i="19"/>
  <c r="EJ91" i="19"/>
  <c r="EH90" i="19"/>
  <c r="EJ89" i="19"/>
  <c r="EH88" i="19"/>
  <c r="EJ87" i="19"/>
  <c r="EH86" i="19"/>
  <c r="EJ85" i="19"/>
  <c r="EH84" i="19"/>
  <c r="EJ83" i="19"/>
  <c r="EH82" i="19"/>
  <c r="EJ81" i="19"/>
  <c r="EH80" i="19"/>
  <c r="EJ79" i="19"/>
  <c r="EH78" i="19"/>
  <c r="EJ77" i="19"/>
  <c r="EH76" i="19"/>
  <c r="EJ75" i="19"/>
  <c r="EH74" i="19"/>
  <c r="EJ73" i="19"/>
  <c r="EH72" i="19"/>
  <c r="EJ71" i="19"/>
  <c r="EH70" i="19"/>
  <c r="EJ69" i="19"/>
  <c r="EH68" i="19"/>
  <c r="EJ67" i="19"/>
  <c r="EH66" i="19"/>
  <c r="EJ65" i="19"/>
  <c r="EH64" i="19"/>
  <c r="EJ63" i="19"/>
  <c r="EH62" i="19"/>
  <c r="EJ61" i="19"/>
  <c r="EH60" i="19"/>
  <c r="EJ59" i="19"/>
  <c r="EH58" i="19"/>
  <c r="EJ57" i="19"/>
  <c r="EH56" i="19"/>
  <c r="EJ55" i="19"/>
  <c r="EH54" i="19"/>
  <c r="EJ53" i="19"/>
  <c r="EH52" i="19"/>
  <c r="EG98" i="19"/>
  <c r="EG96" i="19"/>
  <c r="EG94" i="19"/>
  <c r="EG92" i="19"/>
  <c r="EG90" i="19"/>
  <c r="EG88" i="19"/>
  <c r="EG86" i="19"/>
  <c r="EG84" i="19"/>
  <c r="EG82" i="19"/>
  <c r="EG80" i="19"/>
  <c r="EG78" i="19"/>
  <c r="EG76" i="19"/>
  <c r="EG74" i="19"/>
  <c r="EG72" i="19"/>
  <c r="EG70" i="19"/>
  <c r="EG68" i="19"/>
  <c r="EG66" i="19"/>
  <c r="EG64" i="19"/>
  <c r="EG62" i="19"/>
  <c r="EG60" i="19"/>
  <c r="EG58" i="19"/>
  <c r="EG56" i="19"/>
  <c r="EG54" i="19"/>
  <c r="EG52" i="19"/>
  <c r="EJ46" i="19"/>
  <c r="EG46" i="19"/>
  <c r="EH46" i="19"/>
  <c r="EJ48" i="19"/>
  <c r="EG48" i="19"/>
  <c r="EH48" i="19"/>
  <c r="EJ50" i="19"/>
  <c r="EG50" i="19"/>
  <c r="EH50" i="19"/>
  <c r="EI46" i="19"/>
  <c r="EI48" i="19"/>
  <c r="EJ49" i="19"/>
  <c r="EJ47" i="19"/>
  <c r="EJ45" i="19"/>
  <c r="EH44" i="19"/>
  <c r="EJ43" i="19"/>
  <c r="EH42" i="19"/>
  <c r="EJ41" i="19"/>
  <c r="EH40" i="19"/>
  <c r="EJ39" i="19"/>
  <c r="EH38" i="19"/>
  <c r="EJ37" i="19"/>
  <c r="EH36" i="19"/>
  <c r="EJ35" i="19"/>
  <c r="EH34" i="19"/>
  <c r="EJ33" i="19"/>
  <c r="EH32" i="19"/>
  <c r="EJ31" i="19"/>
  <c r="EH30" i="19"/>
  <c r="EJ29" i="19"/>
  <c r="EH28" i="19"/>
  <c r="EJ27" i="19"/>
  <c r="EH26" i="19"/>
  <c r="EJ25" i="19"/>
  <c r="EH24" i="19"/>
  <c r="EJ23" i="19"/>
  <c r="EH22" i="19"/>
  <c r="EJ21" i="19"/>
  <c r="EH20" i="19"/>
  <c r="EJ19" i="19"/>
  <c r="EH18" i="19"/>
  <c r="EJ17" i="19"/>
  <c r="EH16" i="19"/>
  <c r="EJ15" i="19"/>
  <c r="EH14" i="19"/>
  <c r="EJ13" i="19"/>
  <c r="EH12" i="19"/>
  <c r="EJ11" i="19"/>
  <c r="EH10" i="19"/>
  <c r="EJ9" i="19"/>
  <c r="EH8" i="19"/>
  <c r="EJ7" i="19"/>
  <c r="EH6" i="19"/>
  <c r="EJ5" i="19"/>
  <c r="EH4" i="19"/>
  <c r="EG44" i="19"/>
  <c r="EG42" i="19"/>
  <c r="EG40" i="19"/>
  <c r="EG38" i="19"/>
  <c r="EG36" i="19"/>
  <c r="EG34" i="19"/>
  <c r="EG32" i="19"/>
  <c r="EG30" i="19"/>
  <c r="EG28" i="19"/>
  <c r="EG26" i="19"/>
  <c r="EG24" i="19"/>
  <c r="EG22" i="19"/>
  <c r="EG20" i="19"/>
  <c r="EG18" i="19"/>
  <c r="EG16" i="19"/>
  <c r="EG14" i="19"/>
  <c r="EG12" i="19"/>
  <c r="EG10" i="19"/>
  <c r="EG8" i="19"/>
  <c r="EG6" i="19"/>
  <c r="EG4" i="19"/>
  <c r="EJ3" i="19"/>
  <c r="AI29" i="25" l="1"/>
  <c r="AI40" i="25"/>
  <c r="X18" i="25"/>
  <c r="X37" i="25"/>
  <c r="AD36" i="25"/>
  <c r="X30" i="25"/>
  <c r="AI49" i="25"/>
  <c r="X31" i="25"/>
  <c r="X16" i="25"/>
  <c r="U19" i="25"/>
  <c r="AE36" i="25"/>
  <c r="AF36" i="25"/>
  <c r="FA23" i="25"/>
  <c r="AJ23" i="25" s="1"/>
  <c r="FA34" i="25"/>
  <c r="AJ34" i="25" s="1"/>
  <c r="AI34" i="25" s="1"/>
  <c r="AI43" i="25"/>
  <c r="DO47" i="25"/>
  <c r="U59" i="25" s="1"/>
  <c r="DP47" i="25" s="1"/>
  <c r="DQ47" i="25" s="1"/>
  <c r="FF5" i="25"/>
  <c r="AH5" i="25" s="1"/>
  <c r="X29" i="25"/>
  <c r="DZ47" i="25"/>
  <c r="AF59" i="25" s="1"/>
  <c r="Z47" i="25"/>
  <c r="S19" i="25"/>
  <c r="AI17" i="25"/>
  <c r="R19" i="25"/>
  <c r="DR19" i="25" s="1"/>
  <c r="T40" i="25"/>
  <c r="AK43" i="25"/>
  <c r="AA43" i="25" s="1"/>
  <c r="T19" i="25"/>
  <c r="AI12" i="25"/>
  <c r="S40" i="25"/>
  <c r="AI24" i="25"/>
  <c r="U40" i="25"/>
  <c r="BD40" i="25"/>
  <c r="V40" i="25" s="1"/>
  <c r="X40" i="25"/>
  <c r="AI46" i="25"/>
  <c r="FF6" i="25"/>
  <c r="AH6" i="25" s="1"/>
  <c r="FF4" i="25"/>
  <c r="AH4" i="25" s="1"/>
  <c r="X28" i="25"/>
  <c r="DZ41" i="25"/>
  <c r="AF58" i="25" s="1"/>
  <c r="AI37" i="25"/>
  <c r="X10" i="25"/>
  <c r="FA7" i="25"/>
  <c r="AJ7" i="25" s="1"/>
  <c r="FA10" i="25"/>
  <c r="AJ10" i="25" s="1"/>
  <c r="AE18" i="25"/>
  <c r="R28" i="25"/>
  <c r="DZ31" i="25"/>
  <c r="V42" i="25"/>
  <c r="X43" i="25"/>
  <c r="AK47" i="25"/>
  <c r="AA47" i="25" s="1"/>
  <c r="V19" i="25"/>
  <c r="X17" i="25"/>
  <c r="V17" i="25"/>
  <c r="AK31" i="25"/>
  <c r="AA31" i="25" s="1"/>
  <c r="DZ49" i="25"/>
  <c r="S35" i="25"/>
  <c r="S42" i="25"/>
  <c r="T42" i="25"/>
  <c r="U18" i="25"/>
  <c r="S41" i="25"/>
  <c r="BD31" i="25"/>
  <c r="S43" i="25"/>
  <c r="BD43" i="25"/>
  <c r="AD4" i="25"/>
  <c r="EV4" i="25"/>
  <c r="AC4" i="25"/>
  <c r="AF4" i="25"/>
  <c r="AE4" i="25"/>
  <c r="S36" i="25"/>
  <c r="BD36" i="25"/>
  <c r="R36" i="25"/>
  <c r="T36" i="25"/>
  <c r="U36" i="25"/>
  <c r="X41" i="25"/>
  <c r="FA5" i="25"/>
  <c r="AJ5" i="25" s="1"/>
  <c r="AI5" i="25" s="1"/>
  <c r="AD18" i="25"/>
  <c r="AF5" i="25"/>
  <c r="AE5" i="25"/>
  <c r="EV5" i="25"/>
  <c r="AD5" i="25"/>
  <c r="AC5" i="25"/>
  <c r="V12" i="25"/>
  <c r="BQ12" i="25"/>
  <c r="FI46" i="25"/>
  <c r="AG46" i="25"/>
  <c r="EV6" i="25"/>
  <c r="AE6" i="25"/>
  <c r="AD6" i="25"/>
  <c r="AC6" i="25"/>
  <c r="AF6" i="25"/>
  <c r="FA4" i="25"/>
  <c r="AJ4" i="25" s="1"/>
  <c r="T25" i="25"/>
  <c r="BD25" i="25"/>
  <c r="U25" i="25"/>
  <c r="S25" i="25"/>
  <c r="R25" i="25"/>
  <c r="DR25" i="25" s="1"/>
  <c r="FI30" i="25"/>
  <c r="AG30" i="25"/>
  <c r="X24" i="25"/>
  <c r="DZ43" i="25"/>
  <c r="Z13" i="25"/>
  <c r="Z11" i="25"/>
  <c r="DO13" i="25"/>
  <c r="DO11" i="25"/>
  <c r="U53" i="25" s="1"/>
  <c r="BQ10" i="25"/>
  <c r="V10" i="25"/>
  <c r="BD28" i="25"/>
  <c r="Z12" i="25"/>
  <c r="DO12" i="25"/>
  <c r="X53" i="25" s="1"/>
  <c r="EV18" i="25"/>
  <c r="FI16" i="25" s="1"/>
  <c r="FI28" i="25"/>
  <c r="AG28" i="25"/>
  <c r="AK29" i="25"/>
  <c r="AA29" i="25" s="1"/>
  <c r="V34" i="25"/>
  <c r="FI40" i="25"/>
  <c r="AG40" i="25"/>
  <c r="AI42" i="25"/>
  <c r="DO10" i="25"/>
  <c r="R53" i="25" s="1"/>
  <c r="AG16" i="25"/>
  <c r="AG31" i="25"/>
  <c r="FI31" i="25"/>
  <c r="BI35" i="25"/>
  <c r="Y35" i="25" s="1"/>
  <c r="X35" i="25" s="1"/>
  <c r="AF34" i="25"/>
  <c r="EV34" i="25"/>
  <c r="AE34" i="25"/>
  <c r="AD34" i="25"/>
  <c r="AC34" i="25"/>
  <c r="AI48" i="25"/>
  <c r="V30" i="25"/>
  <c r="BD35" i="25"/>
  <c r="BQ37" i="25" s="1"/>
  <c r="U42" i="25"/>
  <c r="BQ11" i="25"/>
  <c r="V11" i="25"/>
  <c r="BD18" i="25"/>
  <c r="BQ16" i="25" s="1"/>
  <c r="R41" i="25"/>
  <c r="S31" i="25"/>
  <c r="T43" i="25"/>
  <c r="AK46" i="25"/>
  <c r="AA46" i="25" s="1"/>
  <c r="AK48" i="25"/>
  <c r="AA48" i="25" s="1"/>
  <c r="DZ48" i="25"/>
  <c r="AI59" i="25" s="1"/>
  <c r="DZ46" i="25"/>
  <c r="AC59" i="25" s="1"/>
  <c r="AC18" i="25"/>
  <c r="AK16" i="25" s="1"/>
  <c r="AA16" i="25" s="1"/>
  <c r="DZ29" i="25"/>
  <c r="AF56" i="25" s="1"/>
  <c r="AC7" i="25"/>
  <c r="AF7" i="25"/>
  <c r="AE7" i="25"/>
  <c r="EV7" i="25"/>
  <c r="AD7" i="25"/>
  <c r="BQ13" i="25"/>
  <c r="V13" i="25"/>
  <c r="AI18" i="25"/>
  <c r="X19" i="25"/>
  <c r="AI47" i="25"/>
  <c r="BQ6" i="25"/>
  <c r="V6" i="25"/>
  <c r="AC13" i="25"/>
  <c r="EC13" i="25" s="1"/>
  <c r="EV13" i="25"/>
  <c r="AD13" i="25"/>
  <c r="AF13" i="25"/>
  <c r="AE13" i="25"/>
  <c r="FF10" i="25"/>
  <c r="AH10" i="25" s="1"/>
  <c r="AI10" i="25" s="1"/>
  <c r="V16" i="25"/>
  <c r="V5" i="25"/>
  <c r="BQ5" i="25"/>
  <c r="V7" i="25"/>
  <c r="BQ7" i="25"/>
  <c r="FF7" i="25"/>
  <c r="AH7" i="25" s="1"/>
  <c r="AI16" i="25"/>
  <c r="T23" i="25"/>
  <c r="U23" i="25"/>
  <c r="S23" i="25"/>
  <c r="BD23" i="25"/>
  <c r="R23" i="25"/>
  <c r="Z22" i="25" s="1"/>
  <c r="FI29" i="25"/>
  <c r="AG29" i="25"/>
  <c r="AI36" i="25"/>
  <c r="FI47" i="25"/>
  <c r="AG47" i="25"/>
  <c r="AC11" i="25"/>
  <c r="EV11" i="25"/>
  <c r="AD11" i="25"/>
  <c r="AF11" i="25"/>
  <c r="AE11" i="25"/>
  <c r="AC10" i="25"/>
  <c r="EV10" i="25"/>
  <c r="AF10" i="25"/>
  <c r="AE10" i="25"/>
  <c r="AD10" i="25"/>
  <c r="T28" i="25"/>
  <c r="S28" i="25"/>
  <c r="AF18" i="25"/>
  <c r="BQ46" i="25"/>
  <c r="V46" i="25"/>
  <c r="Z5" i="25"/>
  <c r="DO5" i="25"/>
  <c r="U52" i="25" s="1"/>
  <c r="Z6" i="25"/>
  <c r="Z7" i="25"/>
  <c r="DO4" i="25"/>
  <c r="R52" i="25" s="1"/>
  <c r="DO6" i="25"/>
  <c r="X52" i="25" s="1"/>
  <c r="Z4" i="25"/>
  <c r="DO7" i="25"/>
  <c r="Z10" i="25"/>
  <c r="FF23" i="25"/>
  <c r="AH23" i="25" s="1"/>
  <c r="AI23" i="25" s="1"/>
  <c r="AK49" i="25"/>
  <c r="AA49" i="25" s="1"/>
  <c r="FI49" i="25"/>
  <c r="AG49" i="25"/>
  <c r="BQ48" i="25"/>
  <c r="V48" i="25"/>
  <c r="AG43" i="25"/>
  <c r="FI43" i="25"/>
  <c r="T35" i="25"/>
  <c r="R42" i="25"/>
  <c r="S18" i="25"/>
  <c r="T41" i="25"/>
  <c r="BD41" i="25"/>
  <c r="V29" i="25"/>
  <c r="T31" i="25"/>
  <c r="U43" i="25"/>
  <c r="V24" i="25"/>
  <c r="V22" i="25"/>
  <c r="FI42" i="25"/>
  <c r="AG42" i="25"/>
  <c r="AC23" i="25"/>
  <c r="AF23" i="25"/>
  <c r="AE23" i="25"/>
  <c r="EV23" i="25"/>
  <c r="AD23" i="25"/>
  <c r="AE24" i="25"/>
  <c r="AD24" i="25"/>
  <c r="AC24" i="25"/>
  <c r="EV24" i="25"/>
  <c r="AF24" i="25"/>
  <c r="AC25" i="25"/>
  <c r="EC25" i="25" s="1"/>
  <c r="AF25" i="25"/>
  <c r="EV25" i="25"/>
  <c r="AE25" i="25"/>
  <c r="AD25" i="25"/>
  <c r="X22" i="25"/>
  <c r="EV35" i="25"/>
  <c r="AD35" i="25"/>
  <c r="AF35" i="25"/>
  <c r="AE35" i="25"/>
  <c r="AC35" i="25"/>
  <c r="AG36" i="25"/>
  <c r="BQ49" i="25"/>
  <c r="V49" i="25"/>
  <c r="FI48" i="25"/>
  <c r="AG48" i="25"/>
  <c r="AI11" i="25"/>
  <c r="AI28" i="25"/>
  <c r="AK30" i="25"/>
  <c r="AA30" i="25" s="1"/>
  <c r="AK28" i="25"/>
  <c r="AA28" i="25" s="1"/>
  <c r="DZ30" i="25"/>
  <c r="AI56" i="25" s="1"/>
  <c r="DZ28" i="25"/>
  <c r="AC56" i="25" s="1"/>
  <c r="DZ40" i="25"/>
  <c r="AC58" i="25" s="1"/>
  <c r="DZ42" i="25"/>
  <c r="AI58" i="25" s="1"/>
  <c r="AK40" i="25"/>
  <c r="AA40" i="25" s="1"/>
  <c r="AK42" i="25"/>
  <c r="AA42" i="25" s="1"/>
  <c r="Z48" i="25"/>
  <c r="Z46" i="25"/>
  <c r="DO48" i="25"/>
  <c r="X59" i="25" s="1"/>
  <c r="DO46" i="25"/>
  <c r="R59" i="25" s="1"/>
  <c r="X47" i="25"/>
  <c r="FA13" i="25"/>
  <c r="AJ13" i="25" s="1"/>
  <c r="AI13" i="25" s="1"/>
  <c r="BQ4" i="25"/>
  <c r="BQ8" i="25" s="1"/>
  <c r="V4" i="25"/>
  <c r="X5" i="25"/>
  <c r="FA6" i="25"/>
  <c r="AJ6" i="25" s="1"/>
  <c r="AK18" i="25"/>
  <c r="AA18" i="25" s="1"/>
  <c r="AI25" i="25"/>
  <c r="FF35" i="25"/>
  <c r="AH35" i="25" s="1"/>
  <c r="AI35" i="25" s="1"/>
  <c r="V37" i="25"/>
  <c r="AG41" i="25"/>
  <c r="FI41" i="25"/>
  <c r="AK41" i="25"/>
  <c r="AA41" i="25" s="1"/>
  <c r="Z49" i="25"/>
  <c r="DO49" i="25"/>
  <c r="AG37" i="25"/>
  <c r="AG22" i="25"/>
  <c r="R35" i="25"/>
  <c r="R18" i="25"/>
  <c r="DO18" i="25" s="1"/>
  <c r="X54" i="25" s="1"/>
  <c r="AG12" i="25"/>
  <c r="AG17" i="25"/>
  <c r="FI19" i="25"/>
  <c r="AG19" i="25"/>
  <c r="R31" i="25"/>
  <c r="DR31" i="25" s="1"/>
  <c r="V47" i="25"/>
  <c r="BQ47" i="25"/>
  <c r="DN66" i="19"/>
  <c r="DY66" i="19" s="1"/>
  <c r="DN67" i="19"/>
  <c r="DY67" i="19" s="1"/>
  <c r="Z42" i="25" l="1"/>
  <c r="EA47" i="25"/>
  <c r="EB47" i="25" s="1"/>
  <c r="DV57" i="25" s="1"/>
  <c r="AI4" i="25"/>
  <c r="DZ16" i="25"/>
  <c r="AC54" i="25" s="1"/>
  <c r="FI17" i="25"/>
  <c r="DZ18" i="25"/>
  <c r="AI54" i="25" s="1"/>
  <c r="AI7" i="25"/>
  <c r="FI12" i="25"/>
  <c r="BQ24" i="25"/>
  <c r="FI37" i="25"/>
  <c r="AI6" i="25"/>
  <c r="DO23" i="25"/>
  <c r="U55" i="25" s="1"/>
  <c r="DP23" i="25" s="1"/>
  <c r="DQ23" i="25" s="1"/>
  <c r="FJ29" i="25"/>
  <c r="BQ30" i="25"/>
  <c r="BR48" i="25"/>
  <c r="FJ43" i="25"/>
  <c r="FI36" i="25"/>
  <c r="BQ29" i="25"/>
  <c r="BR13" i="25"/>
  <c r="DK57" i="25"/>
  <c r="G57" i="25" s="1"/>
  <c r="DR47" i="25"/>
  <c r="BR4" i="25"/>
  <c r="FI22" i="25"/>
  <c r="DO42" i="25"/>
  <c r="X58" i="25" s="1"/>
  <c r="DP42" i="25" s="1"/>
  <c r="DQ42" i="25" s="1"/>
  <c r="DR42" i="25" s="1"/>
  <c r="DO40" i="25"/>
  <c r="R58" i="25" s="1"/>
  <c r="EA40" i="25" s="1"/>
  <c r="EB40" i="25" s="1"/>
  <c r="EC47" i="25"/>
  <c r="Z23" i="25"/>
  <c r="Z24" i="25"/>
  <c r="DO22" i="25"/>
  <c r="R55" i="25" s="1"/>
  <c r="EA22" i="25" s="1"/>
  <c r="EB22" i="25" s="1"/>
  <c r="DO25" i="25"/>
  <c r="Z25" i="25"/>
  <c r="DO41" i="25"/>
  <c r="U58" i="25" s="1"/>
  <c r="EA41" i="25" s="1"/>
  <c r="EB41" i="25" s="1"/>
  <c r="DO31" i="25"/>
  <c r="FJ41" i="25"/>
  <c r="FJ47" i="25"/>
  <c r="FJ42" i="25"/>
  <c r="BR46" i="25"/>
  <c r="FJ46" i="25"/>
  <c r="BR12" i="25"/>
  <c r="BR47" i="25"/>
  <c r="BR10" i="25"/>
  <c r="FJ31" i="25"/>
  <c r="FJ30" i="25"/>
  <c r="Z41" i="25"/>
  <c r="EA18" i="25"/>
  <c r="EB18" i="25" s="1"/>
  <c r="EC18" i="25" s="1"/>
  <c r="DP18" i="25"/>
  <c r="DQ18" i="25" s="1"/>
  <c r="DP46" i="25"/>
  <c r="DQ46" i="25" s="1"/>
  <c r="EA46" i="25"/>
  <c r="EB46" i="25" s="1"/>
  <c r="Z40" i="25"/>
  <c r="Z29" i="25"/>
  <c r="Z19" i="25"/>
  <c r="FJ48" i="25"/>
  <c r="AG35" i="25"/>
  <c r="FI35" i="25"/>
  <c r="FI25" i="25"/>
  <c r="AG25" i="25"/>
  <c r="DZ24" i="25"/>
  <c r="AI55" i="25" s="1"/>
  <c r="AK24" i="25"/>
  <c r="AA24" i="25" s="1"/>
  <c r="DZ22" i="25"/>
  <c r="AC55" i="25" s="1"/>
  <c r="AK22" i="25"/>
  <c r="AA22" i="25" s="1"/>
  <c r="BQ22" i="25"/>
  <c r="V41" i="25"/>
  <c r="BQ41" i="25"/>
  <c r="DZ23" i="25"/>
  <c r="AF55" i="25" s="1"/>
  <c r="EA4" i="25"/>
  <c r="EB4" i="25" s="1"/>
  <c r="DU53" i="25" s="1"/>
  <c r="DP4" i="25"/>
  <c r="DQ4" i="25" s="1"/>
  <c r="DP5" i="25"/>
  <c r="DQ5" i="25" s="1"/>
  <c r="EA5" i="25"/>
  <c r="EB5" i="25" s="1"/>
  <c r="DV54" i="25" s="1"/>
  <c r="Z30" i="25"/>
  <c r="Z28" i="25"/>
  <c r="BQ18" i="25"/>
  <c r="V18" i="25"/>
  <c r="DZ35" i="25"/>
  <c r="AF57" i="25" s="1"/>
  <c r="AK36" i="25"/>
  <c r="AA36" i="25" s="1"/>
  <c r="AK34" i="25"/>
  <c r="AA34" i="25" s="1"/>
  <c r="AK35" i="25"/>
  <c r="AA35" i="25" s="1"/>
  <c r="DZ36" i="25"/>
  <c r="AI57" i="25" s="1"/>
  <c r="DZ34" i="25"/>
  <c r="AC57" i="25" s="1"/>
  <c r="AK37" i="25"/>
  <c r="AA37" i="25" s="1"/>
  <c r="DZ37" i="25"/>
  <c r="EA10" i="25"/>
  <c r="EB10" i="25" s="1"/>
  <c r="DU54" i="25" s="1"/>
  <c r="DP10" i="25"/>
  <c r="DQ10" i="25" s="1"/>
  <c r="FI44" i="25"/>
  <c r="FI18" i="25"/>
  <c r="AG18" i="25"/>
  <c r="DP11" i="25"/>
  <c r="DQ11" i="25" s="1"/>
  <c r="EA11" i="25"/>
  <c r="EB11" i="25" s="1"/>
  <c r="DV53" i="25" s="1"/>
  <c r="BQ25" i="25"/>
  <c r="V25" i="25"/>
  <c r="FI5" i="25"/>
  <c r="AG5" i="25"/>
  <c r="AK6" i="25"/>
  <c r="AA6" i="25" s="1"/>
  <c r="DZ6" i="25"/>
  <c r="AI52" i="25" s="1"/>
  <c r="AK7" i="25"/>
  <c r="AA7" i="25" s="1"/>
  <c r="AK4" i="25"/>
  <c r="AA4" i="25" s="1"/>
  <c r="DZ7" i="25"/>
  <c r="DZ4" i="25"/>
  <c r="AC52" i="25" s="1"/>
  <c r="AK5" i="25"/>
  <c r="DZ5" i="25"/>
  <c r="AF52" i="25" s="1"/>
  <c r="BQ17" i="25"/>
  <c r="DO37" i="25"/>
  <c r="Z37" i="25"/>
  <c r="DO36" i="25"/>
  <c r="X57" i="25" s="1"/>
  <c r="DO35" i="25"/>
  <c r="U57" i="25" s="1"/>
  <c r="Z36" i="25"/>
  <c r="Z34" i="25"/>
  <c r="DO34" i="25"/>
  <c r="R57" i="25" s="1"/>
  <c r="DR18" i="25"/>
  <c r="DO17" i="25"/>
  <c r="U54" i="25" s="1"/>
  <c r="Z17" i="25"/>
  <c r="EA48" i="25"/>
  <c r="EB48" i="25" s="1"/>
  <c r="EC48" i="25" s="1"/>
  <c r="DP48" i="25"/>
  <c r="DQ48" i="25" s="1"/>
  <c r="DR48" i="25" s="1"/>
  <c r="FI23" i="25"/>
  <c r="AG23" i="25"/>
  <c r="DZ25" i="25"/>
  <c r="Z31" i="25"/>
  <c r="AG10" i="25"/>
  <c r="FI10" i="25"/>
  <c r="EC7" i="25"/>
  <c r="DO30" i="25"/>
  <c r="X56" i="25" s="1"/>
  <c r="BR11" i="25"/>
  <c r="BQ35" i="25"/>
  <c r="V35" i="25"/>
  <c r="BQ34" i="25"/>
  <c r="EA12" i="25"/>
  <c r="EB12" i="25" s="1"/>
  <c r="EC12" i="25" s="1"/>
  <c r="DP12" i="25"/>
  <c r="DQ12" i="25" s="1"/>
  <c r="DR12" i="25" s="1"/>
  <c r="BQ14" i="25"/>
  <c r="DO16" i="25"/>
  <c r="R54" i="25" s="1"/>
  <c r="FI6" i="25"/>
  <c r="AG6" i="25"/>
  <c r="FI50" i="25"/>
  <c r="FI4" i="25"/>
  <c r="AG4" i="25"/>
  <c r="BQ31" i="25"/>
  <c r="V31" i="25"/>
  <c r="BQ19" i="25"/>
  <c r="BR49" i="25"/>
  <c r="AK23" i="25"/>
  <c r="AA23" i="25" s="1"/>
  <c r="FJ49" i="25"/>
  <c r="AK13" i="25"/>
  <c r="AA13" i="25" s="1"/>
  <c r="DZ11" i="25"/>
  <c r="AF53" i="25" s="1"/>
  <c r="DZ13" i="25"/>
  <c r="AK11" i="25"/>
  <c r="AA11" i="25" s="1"/>
  <c r="DZ12" i="25"/>
  <c r="AI53" i="25" s="1"/>
  <c r="AK12" i="25"/>
  <c r="AA12" i="25" s="1"/>
  <c r="AK10" i="25"/>
  <c r="AA10" i="25" s="1"/>
  <c r="DZ10" i="25"/>
  <c r="AC53" i="25" s="1"/>
  <c r="FI11" i="25"/>
  <c r="AG11" i="25"/>
  <c r="BQ23" i="25"/>
  <c r="V23" i="25"/>
  <c r="BR7" i="25"/>
  <c r="BR5" i="25"/>
  <c r="FI13" i="25"/>
  <c r="AG13" i="25"/>
  <c r="BR6" i="25"/>
  <c r="FI7" i="25"/>
  <c r="AG7" i="25"/>
  <c r="DO28" i="25"/>
  <c r="R56" i="25" s="1"/>
  <c r="FJ40" i="25"/>
  <c r="FI32" i="25"/>
  <c r="Z16" i="25"/>
  <c r="AA5" i="25"/>
  <c r="BQ40" i="25"/>
  <c r="Z35" i="25"/>
  <c r="DO29" i="25"/>
  <c r="U56" i="25" s="1"/>
  <c r="DO19" i="25"/>
  <c r="AG24" i="25"/>
  <c r="FI24" i="25"/>
  <c r="AK25" i="25"/>
  <c r="AA25" i="25" s="1"/>
  <c r="EA6" i="25"/>
  <c r="EB6" i="25" s="1"/>
  <c r="EC6" i="25" s="1"/>
  <c r="DP6" i="25"/>
  <c r="DQ6" i="25" s="1"/>
  <c r="DR6" i="25" s="1"/>
  <c r="BQ50" i="25"/>
  <c r="EC11" i="25"/>
  <c r="AK19" i="25"/>
  <c r="AA19" i="25" s="1"/>
  <c r="AK17" i="25"/>
  <c r="AA17" i="25" s="1"/>
  <c r="DZ17" i="25"/>
  <c r="AF54" i="25" s="1"/>
  <c r="DZ19" i="25"/>
  <c r="DO43" i="25"/>
  <c r="Z43" i="25"/>
  <c r="AG34" i="25"/>
  <c r="FI34" i="25"/>
  <c r="FJ28" i="25"/>
  <c r="V28" i="25"/>
  <c r="BQ28" i="25"/>
  <c r="Z18" i="25"/>
  <c r="BQ36" i="25"/>
  <c r="V36" i="25"/>
  <c r="V43" i="25"/>
  <c r="BQ43" i="25"/>
  <c r="BQ42" i="25"/>
  <c r="DO24" i="25"/>
  <c r="X55" i="25" s="1"/>
  <c r="DP13" i="19"/>
  <c r="DP14" i="19"/>
  <c r="DP15" i="19"/>
  <c r="DP19" i="19"/>
  <c r="DP20" i="19"/>
  <c r="DP21" i="19"/>
  <c r="DP25" i="19"/>
  <c r="DP26" i="19"/>
  <c r="DP27" i="19"/>
  <c r="DP31" i="19"/>
  <c r="DP32" i="19"/>
  <c r="DP33" i="19"/>
  <c r="DP37" i="19"/>
  <c r="DP38" i="19"/>
  <c r="DP39" i="19"/>
  <c r="DP43" i="19"/>
  <c r="DQ43" i="19" s="1"/>
  <c r="DP44" i="19"/>
  <c r="DP45" i="19"/>
  <c r="DQ45" i="19" s="1"/>
  <c r="DR45" i="19" s="1"/>
  <c r="DP49" i="19"/>
  <c r="DQ49" i="19" s="1"/>
  <c r="DP7" i="19"/>
  <c r="DN52" i="19"/>
  <c r="DY52" i="19" s="1"/>
  <c r="DN53" i="19"/>
  <c r="DY53" i="19" s="1"/>
  <c r="DN54" i="19"/>
  <c r="DY54" i="19" s="1"/>
  <c r="DN55" i="19"/>
  <c r="DY55" i="19" s="1"/>
  <c r="DN56" i="19"/>
  <c r="DY56" i="19" s="1"/>
  <c r="DN57" i="19"/>
  <c r="DY57" i="19" s="1"/>
  <c r="DN58" i="19"/>
  <c r="DY58" i="19" s="1"/>
  <c r="DN59" i="19"/>
  <c r="DY59" i="19" s="1"/>
  <c r="DN60" i="19"/>
  <c r="DY60" i="19" s="1"/>
  <c r="DN61" i="19"/>
  <c r="DY61" i="19" s="1"/>
  <c r="DN62" i="19"/>
  <c r="DY62" i="19" s="1"/>
  <c r="DN63" i="19"/>
  <c r="DY63" i="19" s="1"/>
  <c r="DN64" i="19"/>
  <c r="DY64" i="19" s="1"/>
  <c r="DN65" i="19"/>
  <c r="DY65" i="19" s="1"/>
  <c r="EA42" i="25" l="1"/>
  <c r="EB42" i="25" s="1"/>
  <c r="EC42" i="25" s="1"/>
  <c r="DK52" i="25"/>
  <c r="G52" i="25" s="1"/>
  <c r="DR23" i="25"/>
  <c r="EA23" i="25"/>
  <c r="EB23" i="25" s="1"/>
  <c r="DV52" i="25" s="1"/>
  <c r="FK41" i="25"/>
  <c r="AA55" i="25"/>
  <c r="BS10" i="25"/>
  <c r="BR36" i="25"/>
  <c r="DP40" i="25"/>
  <c r="DQ40" i="25" s="1"/>
  <c r="DJ57" i="25" s="1"/>
  <c r="F57" i="25" s="1"/>
  <c r="BS48" i="25"/>
  <c r="FJ18" i="25"/>
  <c r="AA52" i="25"/>
  <c r="FJ7" i="25"/>
  <c r="EC10" i="25"/>
  <c r="DP22" i="25"/>
  <c r="DQ22" i="25" s="1"/>
  <c r="FI20" i="25"/>
  <c r="FJ24" i="25"/>
  <c r="BR25" i="25"/>
  <c r="BR28" i="25"/>
  <c r="FJ34" i="25"/>
  <c r="BQ20" i="25"/>
  <c r="EC5" i="25"/>
  <c r="BR43" i="25"/>
  <c r="FJ4" i="25"/>
  <c r="DP41" i="25"/>
  <c r="DQ41" i="25" s="1"/>
  <c r="FJ10" i="25"/>
  <c r="BS13" i="25"/>
  <c r="BS47" i="25"/>
  <c r="BR42" i="25"/>
  <c r="DO50" i="25"/>
  <c r="FJ6" i="25"/>
  <c r="AA53" i="25"/>
  <c r="FJ13" i="25"/>
  <c r="BR31" i="25"/>
  <c r="FJ5" i="25"/>
  <c r="FK46" i="25"/>
  <c r="FM46" i="25" s="1"/>
  <c r="BR35" i="25"/>
  <c r="BR24" i="25"/>
  <c r="FJ25" i="25"/>
  <c r="BU10" i="25"/>
  <c r="AA70" i="25"/>
  <c r="AA51" i="25"/>
  <c r="FK28" i="25"/>
  <c r="BQ32" i="25"/>
  <c r="BR29" i="25"/>
  <c r="BS6" i="25"/>
  <c r="BS5" i="25"/>
  <c r="BR23" i="25"/>
  <c r="AA54" i="25"/>
  <c r="DP16" i="25"/>
  <c r="DQ16" i="25" s="1"/>
  <c r="EA16" i="25"/>
  <c r="EB16" i="25" s="1"/>
  <c r="BQ38" i="25"/>
  <c r="BR34" i="25"/>
  <c r="FJ22" i="25"/>
  <c r="BS4" i="25"/>
  <c r="FI38" i="25"/>
  <c r="FJ36" i="25"/>
  <c r="FJ37" i="25"/>
  <c r="AA58" i="25"/>
  <c r="BQ44" i="25"/>
  <c r="BR40" i="25"/>
  <c r="FK40" i="25"/>
  <c r="BS7" i="25"/>
  <c r="FJ11" i="25"/>
  <c r="BR19" i="25"/>
  <c r="DP30" i="25"/>
  <c r="DQ30" i="25" s="1"/>
  <c r="DR30" i="25" s="1"/>
  <c r="EA30" i="25"/>
  <c r="EB30" i="25" s="1"/>
  <c r="EC30" i="25" s="1"/>
  <c r="EC4" i="25"/>
  <c r="DK53" i="25"/>
  <c r="G53" i="25" s="1"/>
  <c r="DR11" i="25"/>
  <c r="DJ53" i="25"/>
  <c r="F53" i="25" s="1"/>
  <c r="DR4" i="25"/>
  <c r="DJ59" i="25"/>
  <c r="F59" i="25" s="1"/>
  <c r="DR46" i="25"/>
  <c r="FK43" i="25"/>
  <c r="BR30" i="25"/>
  <c r="FK47" i="25"/>
  <c r="EA29" i="25"/>
  <c r="EB29" i="25" s="1"/>
  <c r="DP29" i="25"/>
  <c r="DQ29" i="25" s="1"/>
  <c r="AA56" i="25"/>
  <c r="DP28" i="25"/>
  <c r="DQ28" i="25" s="1"/>
  <c r="EA28" i="25"/>
  <c r="EB28" i="25" s="1"/>
  <c r="FK49" i="25"/>
  <c r="FI8" i="25"/>
  <c r="FI14" i="25"/>
  <c r="DP17" i="25"/>
  <c r="DQ17" i="25" s="1"/>
  <c r="EA17" i="25"/>
  <c r="EB17" i="25" s="1"/>
  <c r="FI26" i="25"/>
  <c r="EA35" i="25"/>
  <c r="EB35" i="25" s="1"/>
  <c r="DP35" i="25"/>
  <c r="DQ35" i="25" s="1"/>
  <c r="DJ54" i="25"/>
  <c r="F54" i="25" s="1"/>
  <c r="DR10" i="25"/>
  <c r="FJ35" i="25"/>
  <c r="AA59" i="25"/>
  <c r="BS12" i="25"/>
  <c r="FK42" i="25"/>
  <c r="FK30" i="25"/>
  <c r="EA24" i="25"/>
  <c r="EB24" i="25" s="1"/>
  <c r="EC24" i="25" s="1"/>
  <c r="DP24" i="25"/>
  <c r="DQ24" i="25" s="1"/>
  <c r="DR24" i="25" s="1"/>
  <c r="DU57" i="25"/>
  <c r="EC40" i="25"/>
  <c r="FJ23" i="25"/>
  <c r="AA57" i="25"/>
  <c r="DP34" i="25"/>
  <c r="DQ34" i="25" s="1"/>
  <c r="EA34" i="25"/>
  <c r="EB34" i="25" s="1"/>
  <c r="DP36" i="25"/>
  <c r="DQ36" i="25" s="1"/>
  <c r="DR36" i="25" s="1"/>
  <c r="EA36" i="25"/>
  <c r="EB36" i="25" s="1"/>
  <c r="EC36" i="25" s="1"/>
  <c r="BR16" i="25"/>
  <c r="BR17" i="25"/>
  <c r="BR41" i="25"/>
  <c r="DJ55" i="25"/>
  <c r="F55" i="25" s="1"/>
  <c r="DR22" i="25"/>
  <c r="DV59" i="25"/>
  <c r="EC41" i="25"/>
  <c r="BS49" i="25"/>
  <c r="BS11" i="25"/>
  <c r="FJ17" i="25"/>
  <c r="FJ19" i="25"/>
  <c r="BR18" i="25"/>
  <c r="DK54" i="25"/>
  <c r="G54" i="25" s="1"/>
  <c r="DR5" i="25"/>
  <c r="BQ26" i="25"/>
  <c r="BR22" i="25"/>
  <c r="FK48" i="25"/>
  <c r="DU59" i="25"/>
  <c r="EC46" i="25"/>
  <c r="DU55" i="25"/>
  <c r="EC22" i="25"/>
  <c r="FK31" i="25"/>
  <c r="FJ16" i="25"/>
  <c r="BS46" i="25"/>
  <c r="BU47" i="25" s="1"/>
  <c r="FK29" i="25"/>
  <c r="FJ12" i="25"/>
  <c r="BR37" i="25"/>
  <c r="AL51" i="19"/>
  <c r="ED51" i="19" s="1"/>
  <c r="AL52" i="19"/>
  <c r="ED52" i="19" s="1"/>
  <c r="AL53" i="19"/>
  <c r="ED53" i="19" s="1"/>
  <c r="AL54" i="19"/>
  <c r="ED54" i="19" s="1"/>
  <c r="AL55" i="19"/>
  <c r="ED55" i="19" s="1"/>
  <c r="AL56" i="19"/>
  <c r="ED56" i="19" s="1"/>
  <c r="AL57" i="19"/>
  <c r="ED57" i="19" s="1"/>
  <c r="AL58" i="19"/>
  <c r="ED58" i="19" s="1"/>
  <c r="AL59" i="19"/>
  <c r="ED59" i="19" s="1"/>
  <c r="AL60" i="19"/>
  <c r="ED60" i="19" s="1"/>
  <c r="AL61" i="19"/>
  <c r="ED61" i="19" s="1"/>
  <c r="AL62" i="19"/>
  <c r="ED62" i="19" s="1"/>
  <c r="AL63" i="19"/>
  <c r="ED63" i="19" s="1"/>
  <c r="AL64" i="19"/>
  <c r="ED64" i="19" s="1"/>
  <c r="AL65" i="19"/>
  <c r="ED65" i="19" s="1"/>
  <c r="AL66" i="19"/>
  <c r="ED66" i="19" s="1"/>
  <c r="AL67" i="19"/>
  <c r="ED67" i="19" s="1"/>
  <c r="AL68" i="19"/>
  <c r="ED68" i="19" s="1"/>
  <c r="AL69" i="19"/>
  <c r="ED69" i="19" s="1"/>
  <c r="AL70" i="19"/>
  <c r="ED70" i="19" s="1"/>
  <c r="AL71" i="19"/>
  <c r="ED71" i="19" s="1"/>
  <c r="AL72" i="19"/>
  <c r="ED72" i="19" s="1"/>
  <c r="AL73" i="19"/>
  <c r="ED73" i="19" s="1"/>
  <c r="AL74" i="19"/>
  <c r="ED74" i="19" s="1"/>
  <c r="AL75" i="19"/>
  <c r="ED75" i="19" s="1"/>
  <c r="AL76" i="19"/>
  <c r="ED76" i="19" s="1"/>
  <c r="AL77" i="19"/>
  <c r="ED77" i="19" s="1"/>
  <c r="AL78" i="19"/>
  <c r="ED78" i="19" s="1"/>
  <c r="AL79" i="19"/>
  <c r="ED79" i="19" s="1"/>
  <c r="AL80" i="19"/>
  <c r="ED80" i="19" s="1"/>
  <c r="AL81" i="19"/>
  <c r="ED81" i="19" s="1"/>
  <c r="AL82" i="19"/>
  <c r="ED82" i="19" s="1"/>
  <c r="AL83" i="19"/>
  <c r="ED83" i="19" s="1"/>
  <c r="AL84" i="19"/>
  <c r="ED84" i="19" s="1"/>
  <c r="AL85" i="19"/>
  <c r="ED85" i="19" s="1"/>
  <c r="AL86" i="19"/>
  <c r="ED86" i="19" s="1"/>
  <c r="AL87" i="19"/>
  <c r="ED87" i="19" s="1"/>
  <c r="AL88" i="19"/>
  <c r="ED88" i="19" s="1"/>
  <c r="AL89" i="19"/>
  <c r="ED89" i="19" s="1"/>
  <c r="AL90" i="19"/>
  <c r="ED90" i="19" s="1"/>
  <c r="AL91" i="19"/>
  <c r="ED91" i="19" s="1"/>
  <c r="AL92" i="19"/>
  <c r="ED92" i="19" s="1"/>
  <c r="AL93" i="19"/>
  <c r="ED93" i="19" s="1"/>
  <c r="AL94" i="19"/>
  <c r="ED94" i="19" s="1"/>
  <c r="AL95" i="19"/>
  <c r="ED95" i="19" s="1"/>
  <c r="AL96" i="19"/>
  <c r="ED96" i="19" s="1"/>
  <c r="AL97" i="19"/>
  <c r="ED97" i="19" s="1"/>
  <c r="AL98" i="19"/>
  <c r="ED98" i="19" s="1"/>
  <c r="AL3" i="19"/>
  <c r="AL4" i="19"/>
  <c r="ED4" i="19" s="1"/>
  <c r="AL5" i="19"/>
  <c r="ED5" i="19" s="1"/>
  <c r="AL6" i="19"/>
  <c r="ED6" i="19" s="1"/>
  <c r="AL7" i="19"/>
  <c r="ED7" i="19" s="1"/>
  <c r="AL8" i="19"/>
  <c r="ED8" i="19" s="1"/>
  <c r="AL9" i="19"/>
  <c r="ED9" i="19" s="1"/>
  <c r="AL10" i="19"/>
  <c r="ED10" i="19" s="1"/>
  <c r="AL11" i="19"/>
  <c r="ED11" i="19" s="1"/>
  <c r="AL12" i="19"/>
  <c r="ED12" i="19" s="1"/>
  <c r="AL13" i="19"/>
  <c r="ED13" i="19" s="1"/>
  <c r="AL14" i="19"/>
  <c r="ED14" i="19" s="1"/>
  <c r="AL15" i="19"/>
  <c r="ED15" i="19" s="1"/>
  <c r="AL16" i="19"/>
  <c r="ED16" i="19" s="1"/>
  <c r="AL17" i="19"/>
  <c r="ED17" i="19" s="1"/>
  <c r="AL18" i="19"/>
  <c r="ED18" i="19" s="1"/>
  <c r="AL19" i="19"/>
  <c r="ED19" i="19" s="1"/>
  <c r="AL20" i="19"/>
  <c r="ED20" i="19" s="1"/>
  <c r="AL21" i="19"/>
  <c r="ED21" i="19" s="1"/>
  <c r="AL22" i="19"/>
  <c r="ED22" i="19" s="1"/>
  <c r="AL23" i="19"/>
  <c r="ED23" i="19" s="1"/>
  <c r="AL24" i="19"/>
  <c r="ED24" i="19" s="1"/>
  <c r="AL25" i="19"/>
  <c r="ED25" i="19" s="1"/>
  <c r="AL26" i="19"/>
  <c r="ED26" i="19" s="1"/>
  <c r="AL27" i="19"/>
  <c r="ED27" i="19" s="1"/>
  <c r="AL28" i="19"/>
  <c r="ED28" i="19" s="1"/>
  <c r="AL29" i="19"/>
  <c r="ED29" i="19" s="1"/>
  <c r="AL30" i="19"/>
  <c r="ED30" i="19" s="1"/>
  <c r="AL31" i="19"/>
  <c r="ED31" i="19" s="1"/>
  <c r="AL32" i="19"/>
  <c r="ED32" i="19" s="1"/>
  <c r="AL33" i="19"/>
  <c r="ED33" i="19" s="1"/>
  <c r="AL34" i="19"/>
  <c r="ED34" i="19" s="1"/>
  <c r="AL35" i="19"/>
  <c r="ED35" i="19" s="1"/>
  <c r="AL36" i="19"/>
  <c r="ED36" i="19" s="1"/>
  <c r="AL37" i="19"/>
  <c r="ED37" i="19" s="1"/>
  <c r="AL38" i="19"/>
  <c r="ED38" i="19" s="1"/>
  <c r="AL39" i="19"/>
  <c r="ED39" i="19" s="1"/>
  <c r="AL40" i="19"/>
  <c r="ED40" i="19" s="1"/>
  <c r="AL41" i="19"/>
  <c r="ED41" i="19" s="1"/>
  <c r="AL42" i="19"/>
  <c r="ED42" i="19" s="1"/>
  <c r="AL43" i="19"/>
  <c r="ED43" i="19" s="1"/>
  <c r="AL44" i="19"/>
  <c r="ED44" i="19" s="1"/>
  <c r="AL45" i="19"/>
  <c r="ED45" i="19" s="1"/>
  <c r="AL46" i="19"/>
  <c r="ED46" i="19" s="1"/>
  <c r="AL47" i="19"/>
  <c r="ED47" i="19" s="1"/>
  <c r="AL48" i="19"/>
  <c r="ED48" i="19" s="1"/>
  <c r="AL49" i="19"/>
  <c r="ED49" i="19" s="1"/>
  <c r="AL50" i="19"/>
  <c r="ED50" i="19" s="1"/>
  <c r="EC23" i="25" l="1"/>
  <c r="FK34" i="25"/>
  <c r="FM41" i="25"/>
  <c r="DR40" i="25"/>
  <c r="FK5" i="25"/>
  <c r="FL41" i="25"/>
  <c r="FK6" i="25"/>
  <c r="BS28" i="25"/>
  <c r="BU28" i="25" s="1"/>
  <c r="BT10" i="25"/>
  <c r="BV10" i="25" s="1"/>
  <c r="FK4" i="25"/>
  <c r="FK7" i="25"/>
  <c r="DK59" i="25"/>
  <c r="G59" i="25" s="1"/>
  <c r="DR41" i="25"/>
  <c r="FN41" i="25"/>
  <c r="AA72" i="25"/>
  <c r="AA74" i="25" s="1"/>
  <c r="N74" i="25" s="1"/>
  <c r="K74" i="25" s="1"/>
  <c r="FK12" i="25"/>
  <c r="BS41" i="25"/>
  <c r="BS37" i="25"/>
  <c r="FK16" i="25"/>
  <c r="BS22" i="25"/>
  <c r="BS18" i="25"/>
  <c r="BT47" i="25"/>
  <c r="BU12" i="25"/>
  <c r="BT12" i="25"/>
  <c r="DV55" i="25"/>
  <c r="EC17" i="25"/>
  <c r="FM49" i="25"/>
  <c r="FL49" i="25"/>
  <c r="BU13" i="25"/>
  <c r="DK58" i="25"/>
  <c r="G58" i="25" s="1"/>
  <c r="DR29" i="25"/>
  <c r="FM43" i="25"/>
  <c r="FL43" i="25"/>
  <c r="FK11" i="25"/>
  <c r="FK37" i="25"/>
  <c r="FK22" i="25"/>
  <c r="DJ52" i="25"/>
  <c r="F52" i="25" s="1"/>
  <c r="DR16" i="25"/>
  <c r="FK18" i="25"/>
  <c r="BS14" i="25"/>
  <c r="BT48" i="25"/>
  <c r="BS24" i="25"/>
  <c r="FK25" i="25"/>
  <c r="FL46" i="25"/>
  <c r="FM5" i="25"/>
  <c r="BU49" i="25"/>
  <c r="BT49" i="25"/>
  <c r="DK56" i="25"/>
  <c r="G56" i="25" s="1"/>
  <c r="DR35" i="25"/>
  <c r="DK55" i="25"/>
  <c r="G55" i="25" s="1"/>
  <c r="DR17" i="25"/>
  <c r="DU56" i="25"/>
  <c r="EC28" i="25"/>
  <c r="DV58" i="25"/>
  <c r="EC29" i="25"/>
  <c r="BU7" i="25"/>
  <c r="BT7" i="25"/>
  <c r="BS40" i="25"/>
  <c r="FK36" i="25"/>
  <c r="BS34" i="25"/>
  <c r="BU6" i="25"/>
  <c r="BT6" i="25"/>
  <c r="BS29" i="25"/>
  <c r="FK32" i="25"/>
  <c r="FM28" i="25"/>
  <c r="FL28" i="25"/>
  <c r="BU48" i="25"/>
  <c r="FK24" i="25"/>
  <c r="BS25" i="25"/>
  <c r="BV47" i="25"/>
  <c r="FM29" i="25"/>
  <c r="FL29" i="25"/>
  <c r="FM48" i="25"/>
  <c r="FL48" i="25"/>
  <c r="FK17" i="25"/>
  <c r="BS17" i="25"/>
  <c r="DU58" i="25"/>
  <c r="EC34" i="25"/>
  <c r="FM34" i="25"/>
  <c r="FM30" i="25"/>
  <c r="FL30" i="25"/>
  <c r="FK35" i="25"/>
  <c r="DV56" i="25"/>
  <c r="EC35" i="25"/>
  <c r="BT13" i="25"/>
  <c r="DJ56" i="25"/>
  <c r="F56" i="25" s="1"/>
  <c r="DR28" i="25"/>
  <c r="FM47" i="25"/>
  <c r="FL47" i="25"/>
  <c r="BS23" i="25"/>
  <c r="AA68" i="25"/>
  <c r="BS35" i="25"/>
  <c r="FK13" i="25"/>
  <c r="FM31" i="25"/>
  <c r="FL31" i="25"/>
  <c r="FK19" i="25"/>
  <c r="FK23" i="25"/>
  <c r="BS50" i="25"/>
  <c r="BU46" i="25"/>
  <c r="BT46" i="25"/>
  <c r="BU11" i="25"/>
  <c r="BT11" i="25"/>
  <c r="BS16" i="25"/>
  <c r="DJ58" i="25"/>
  <c r="F58" i="25" s="1"/>
  <c r="DR34" i="25"/>
  <c r="FM4" i="25"/>
  <c r="FM42" i="25"/>
  <c r="FL42" i="25"/>
  <c r="BS30" i="25"/>
  <c r="BS19" i="25"/>
  <c r="FM40" i="25"/>
  <c r="FK44" i="25"/>
  <c r="FL40" i="25"/>
  <c r="BU4" i="25"/>
  <c r="BS8" i="25"/>
  <c r="BT4" i="25"/>
  <c r="DU52" i="25"/>
  <c r="EC16" i="25"/>
  <c r="BU5" i="25"/>
  <c r="BT5" i="25"/>
  <c r="BS42" i="25"/>
  <c r="BS43" i="25"/>
  <c r="FK10" i="25"/>
  <c r="BS36" i="25"/>
  <c r="FK50" i="25"/>
  <c r="BS31" i="25"/>
  <c r="AZ10" i="19"/>
  <c r="AV30" i="19"/>
  <c r="ED3" i="19"/>
  <c r="BE10" i="19"/>
  <c r="BL48" i="19"/>
  <c r="AV24" i="19"/>
  <c r="BK47" i="19"/>
  <c r="BJ10" i="19"/>
  <c r="AT46" i="19"/>
  <c r="BG12" i="19"/>
  <c r="BF35" i="19"/>
  <c r="BL12" i="19"/>
  <c r="AT28" i="19"/>
  <c r="AV42" i="19"/>
  <c r="AV18" i="19"/>
  <c r="BF29" i="19"/>
  <c r="AZ40" i="19"/>
  <c r="BB24" i="19"/>
  <c r="BB18" i="19"/>
  <c r="AZ28" i="19"/>
  <c r="BK11" i="19"/>
  <c r="BM13" i="19"/>
  <c r="BA11" i="19"/>
  <c r="BM25" i="19"/>
  <c r="BB30" i="19"/>
  <c r="BA23" i="19"/>
  <c r="BF11" i="19"/>
  <c r="AW13" i="19"/>
  <c r="BA47" i="19"/>
  <c r="BH49" i="19"/>
  <c r="BJ40" i="19"/>
  <c r="BH37" i="19"/>
  <c r="AW43" i="19"/>
  <c r="BH31" i="19"/>
  <c r="BM43" i="19"/>
  <c r="BC19" i="19"/>
  <c r="BB12" i="19"/>
  <c r="AW49" i="19"/>
  <c r="BB42" i="19"/>
  <c r="BC25" i="19"/>
  <c r="AZ16" i="19"/>
  <c r="AT10" i="19"/>
  <c r="AV12" i="19"/>
  <c r="BC13" i="19"/>
  <c r="BH13" i="19"/>
  <c r="AU41" i="19"/>
  <c r="BA17" i="19"/>
  <c r="AT16" i="19"/>
  <c r="BA35" i="19"/>
  <c r="BG18" i="19"/>
  <c r="BH43" i="19"/>
  <c r="AW37" i="19"/>
  <c r="BB48" i="19"/>
  <c r="BL42" i="19"/>
  <c r="BM49" i="19"/>
  <c r="BK17" i="19"/>
  <c r="AW25" i="19"/>
  <c r="AU35" i="19"/>
  <c r="BJ28" i="19"/>
  <c r="AW19" i="19"/>
  <c r="AV48" i="19"/>
  <c r="AZ34" i="19"/>
  <c r="AU17" i="19"/>
  <c r="BE22" i="19"/>
  <c r="BG42" i="19"/>
  <c r="AU29" i="19"/>
  <c r="BE40" i="19"/>
  <c r="BF17" i="19"/>
  <c r="BB36" i="19"/>
  <c r="BM19" i="19"/>
  <c r="AU23" i="19"/>
  <c r="BH25" i="19"/>
  <c r="BK41" i="19"/>
  <c r="BG36" i="19"/>
  <c r="AW31" i="19"/>
  <c r="BC49" i="19"/>
  <c r="BL24" i="19"/>
  <c r="BL30" i="19"/>
  <c r="BA29" i="19"/>
  <c r="BF47" i="19"/>
  <c r="AT34" i="19"/>
  <c r="BH19" i="19"/>
  <c r="AV36" i="19"/>
  <c r="BJ16" i="19"/>
  <c r="BK23" i="19"/>
  <c r="BJ34" i="19"/>
  <c r="BM37" i="19"/>
  <c r="AU47" i="19"/>
  <c r="BJ46" i="19"/>
  <c r="BC43" i="19"/>
  <c r="AT40" i="19"/>
  <c r="BL36" i="19"/>
  <c r="BE34" i="19"/>
  <c r="BK29" i="19"/>
  <c r="AU11" i="19"/>
  <c r="AZ46" i="19"/>
  <c r="AZ22" i="19"/>
  <c r="BK35" i="19"/>
  <c r="AT22" i="19"/>
  <c r="BG48" i="19"/>
  <c r="BE16" i="19"/>
  <c r="BC37" i="19"/>
  <c r="BF23" i="19"/>
  <c r="BL18" i="19"/>
  <c r="BJ22" i="19"/>
  <c r="BM31" i="19"/>
  <c r="BA41" i="19"/>
  <c r="BE28" i="19"/>
  <c r="BG30" i="19"/>
  <c r="BE46" i="19"/>
  <c r="BF41" i="19"/>
  <c r="BG24" i="19"/>
  <c r="BC31" i="19"/>
  <c r="AM52" i="19"/>
  <c r="AN52" i="19"/>
  <c r="AM53" i="19"/>
  <c r="AN53" i="19"/>
  <c r="AM54" i="19"/>
  <c r="AN54" i="19"/>
  <c r="AM55" i="19"/>
  <c r="AN55" i="19"/>
  <c r="AM56" i="19"/>
  <c r="AN56" i="19"/>
  <c r="AM57" i="19"/>
  <c r="BL13" i="19" s="1"/>
  <c r="AN57" i="19"/>
  <c r="AM58" i="19"/>
  <c r="BJ11" i="19" s="1"/>
  <c r="AN58" i="19"/>
  <c r="AM59" i="19"/>
  <c r="BJ12" i="19" s="1"/>
  <c r="AN59" i="19"/>
  <c r="AM60" i="19"/>
  <c r="BM11" i="19" s="1"/>
  <c r="AN60" i="19"/>
  <c r="AM61" i="19"/>
  <c r="BM10" i="19" s="1"/>
  <c r="AN61" i="19"/>
  <c r="AM62" i="19"/>
  <c r="BK12" i="19" s="1"/>
  <c r="AN62" i="19"/>
  <c r="AM63" i="19"/>
  <c r="BJ17" i="19" s="1"/>
  <c r="AN63" i="19"/>
  <c r="AM64" i="19"/>
  <c r="BL19" i="19" s="1"/>
  <c r="AN64" i="19"/>
  <c r="AM65" i="19"/>
  <c r="BM17" i="19" s="1"/>
  <c r="AN65" i="19"/>
  <c r="AM66" i="19"/>
  <c r="BJ18" i="19" s="1"/>
  <c r="AN66" i="19"/>
  <c r="AM67" i="19"/>
  <c r="BM16" i="19" s="1"/>
  <c r="AN67" i="19"/>
  <c r="AM68" i="19"/>
  <c r="BK18" i="19" s="1"/>
  <c r="AN68" i="19"/>
  <c r="AM69" i="19"/>
  <c r="BJ23" i="19" s="1"/>
  <c r="AN69" i="19"/>
  <c r="AM70" i="19"/>
  <c r="BL25" i="19" s="1"/>
  <c r="AN70" i="19"/>
  <c r="AM71" i="19"/>
  <c r="BJ24" i="19" s="1"/>
  <c r="AN71" i="19"/>
  <c r="AM72" i="19"/>
  <c r="BM23" i="19" s="1"/>
  <c r="AN72" i="19"/>
  <c r="AM73" i="19"/>
  <c r="BM22" i="19" s="1"/>
  <c r="AN73" i="19"/>
  <c r="AM74" i="19"/>
  <c r="BK24" i="19" s="1"/>
  <c r="AN74" i="19"/>
  <c r="AM75" i="19"/>
  <c r="BL31" i="19" s="1"/>
  <c r="AN75" i="19"/>
  <c r="AM76" i="19"/>
  <c r="BJ29" i="19" s="1"/>
  <c r="AN76" i="19"/>
  <c r="AM77" i="19"/>
  <c r="BJ30" i="19" s="1"/>
  <c r="AN77" i="19"/>
  <c r="AM78" i="19"/>
  <c r="BM29" i="19" s="1"/>
  <c r="AN78" i="19"/>
  <c r="AM79" i="19"/>
  <c r="BM28" i="19" s="1"/>
  <c r="AN79" i="19"/>
  <c r="AM80" i="19"/>
  <c r="BK30" i="19" s="1"/>
  <c r="AN80" i="19"/>
  <c r="AM81" i="19"/>
  <c r="BJ35" i="19" s="1"/>
  <c r="AN81" i="19"/>
  <c r="AM82" i="19"/>
  <c r="BL37" i="19" s="1"/>
  <c r="AN82" i="19"/>
  <c r="AM83" i="19"/>
  <c r="BM35" i="19" s="1"/>
  <c r="AN83" i="19"/>
  <c r="AM84" i="19"/>
  <c r="BJ36" i="19" s="1"/>
  <c r="AN84" i="19"/>
  <c r="AM85" i="19"/>
  <c r="BK36" i="19" s="1"/>
  <c r="AN85" i="19"/>
  <c r="AM86" i="19"/>
  <c r="BM34" i="19" s="1"/>
  <c r="AN86" i="19"/>
  <c r="AM87" i="19"/>
  <c r="BJ41" i="19" s="1"/>
  <c r="AN87" i="19"/>
  <c r="AM88" i="19"/>
  <c r="BL43" i="19" s="1"/>
  <c r="AN88" i="19"/>
  <c r="AM89" i="19"/>
  <c r="BJ42" i="19" s="1"/>
  <c r="AN89" i="19"/>
  <c r="AM90" i="19"/>
  <c r="BM41" i="19" s="1"/>
  <c r="AN90" i="19"/>
  <c r="AM91" i="19"/>
  <c r="BK42" i="19" s="1"/>
  <c r="AN91" i="19"/>
  <c r="AM92" i="19"/>
  <c r="BM40" i="19" s="1"/>
  <c r="AN92" i="19"/>
  <c r="AM93" i="19"/>
  <c r="BL49" i="19" s="1"/>
  <c r="AN93" i="19"/>
  <c r="AM94" i="19"/>
  <c r="BJ47" i="19" s="1"/>
  <c r="AN94" i="19"/>
  <c r="AM95" i="19"/>
  <c r="BM47" i="19" s="1"/>
  <c r="AN95" i="19"/>
  <c r="AM96" i="19"/>
  <c r="BJ48" i="19" s="1"/>
  <c r="AN96" i="19"/>
  <c r="AM97" i="19"/>
  <c r="BM46" i="19" s="1"/>
  <c r="AN97" i="19"/>
  <c r="AM98" i="19"/>
  <c r="BK48" i="19" s="1"/>
  <c r="AN98" i="19"/>
  <c r="FL7" i="25" l="1"/>
  <c r="FK8" i="25"/>
  <c r="FL6" i="25"/>
  <c r="BV48" i="25"/>
  <c r="FN40" i="25"/>
  <c r="FM7" i="25"/>
  <c r="FL4" i="25"/>
  <c r="FM6" i="25"/>
  <c r="FN6" i="25" s="1"/>
  <c r="FL5" i="25"/>
  <c r="BV7" i="25"/>
  <c r="BV49" i="25"/>
  <c r="FN49" i="25"/>
  <c r="FN5" i="25"/>
  <c r="FN42" i="25"/>
  <c r="BV46" i="25"/>
  <c r="FN43" i="25"/>
  <c r="FN30" i="25"/>
  <c r="FN28" i="25"/>
  <c r="FN47" i="25"/>
  <c r="FN48" i="25"/>
  <c r="BV4" i="25"/>
  <c r="FN31" i="25"/>
  <c r="FN29" i="25"/>
  <c r="BU43" i="25"/>
  <c r="BT43" i="25"/>
  <c r="BU19" i="25"/>
  <c r="BT19" i="25"/>
  <c r="BU16" i="25"/>
  <c r="BS20" i="25"/>
  <c r="BT16" i="25"/>
  <c r="FM19" i="25"/>
  <c r="FL19" i="25"/>
  <c r="FM13" i="25"/>
  <c r="FL13" i="25"/>
  <c r="BU17" i="25"/>
  <c r="BT17" i="25"/>
  <c r="FM24" i="25"/>
  <c r="FL24" i="25"/>
  <c r="BS44" i="25"/>
  <c r="BU40" i="25"/>
  <c r="BT40" i="25"/>
  <c r="FM11" i="25"/>
  <c r="FL11" i="25"/>
  <c r="BS32" i="25"/>
  <c r="BS26" i="25"/>
  <c r="BU22" i="25"/>
  <c r="BT22" i="25"/>
  <c r="FM12" i="25"/>
  <c r="FL12" i="25"/>
  <c r="BU36" i="25"/>
  <c r="BT36" i="25"/>
  <c r="BU42" i="25"/>
  <c r="BT42" i="25"/>
  <c r="FM23" i="25"/>
  <c r="FL23" i="25"/>
  <c r="BU35" i="25"/>
  <c r="BT35" i="25"/>
  <c r="FM35" i="25"/>
  <c r="FL35" i="25"/>
  <c r="FK38" i="25"/>
  <c r="BS38" i="25"/>
  <c r="BU34" i="25"/>
  <c r="BT34" i="25"/>
  <c r="FM25" i="25"/>
  <c r="FL25" i="25"/>
  <c r="FM18" i="25"/>
  <c r="FL18" i="25"/>
  <c r="FK26" i="25"/>
  <c r="FM22" i="25"/>
  <c r="FL22" i="25"/>
  <c r="BT28" i="25"/>
  <c r="BV28" i="25" s="1"/>
  <c r="BU18" i="25"/>
  <c r="BT18" i="25"/>
  <c r="FK14" i="25"/>
  <c r="FM10" i="25"/>
  <c r="FL10" i="25"/>
  <c r="BU30" i="25"/>
  <c r="BT30" i="25"/>
  <c r="FM36" i="25"/>
  <c r="FL36" i="25"/>
  <c r="BU24" i="25"/>
  <c r="BT24" i="25"/>
  <c r="BV12" i="25"/>
  <c r="FM16" i="25"/>
  <c r="FK20" i="25"/>
  <c r="FL16" i="25"/>
  <c r="BU41" i="25"/>
  <c r="BT41" i="25"/>
  <c r="FN46" i="25"/>
  <c r="BU31" i="25"/>
  <c r="BT31" i="25"/>
  <c r="BV5" i="25"/>
  <c r="BV13" i="25"/>
  <c r="FN7" i="25"/>
  <c r="FN4" i="25"/>
  <c r="BV11" i="25"/>
  <c r="BU23" i="25"/>
  <c r="BT23" i="25"/>
  <c r="FL34" i="25"/>
  <c r="FM17" i="25"/>
  <c r="FL17" i="25"/>
  <c r="BU25" i="25"/>
  <c r="BT25" i="25"/>
  <c r="BU29" i="25"/>
  <c r="BT29" i="25"/>
  <c r="BV6" i="25"/>
  <c r="FM37" i="25"/>
  <c r="FL37" i="25"/>
  <c r="BU37" i="25"/>
  <c r="BT37" i="25"/>
  <c r="EW29" i="19"/>
  <c r="EO13" i="19"/>
  <c r="FC22" i="19"/>
  <c r="EY22" i="19"/>
  <c r="EL5" i="19"/>
  <c r="EU10" i="19"/>
  <c r="ES41" i="19"/>
  <c r="EZ41" i="19"/>
  <c r="EM41" i="19"/>
  <c r="EX41" i="19"/>
  <c r="ES19" i="19"/>
  <c r="EM19" i="19"/>
  <c r="EZ19" i="19"/>
  <c r="EN6" i="19"/>
  <c r="ET12" i="19"/>
  <c r="EU12" i="19"/>
  <c r="EL12" i="19"/>
  <c r="EO49" i="19"/>
  <c r="ES40" i="19"/>
  <c r="FC47" i="19"/>
  <c r="EZ40" i="19"/>
  <c r="EY34" i="19"/>
  <c r="FB23" i="19"/>
  <c r="EX11" i="19"/>
  <c r="EU11" i="19"/>
  <c r="EW11" i="19"/>
  <c r="ET46" i="19"/>
  <c r="FC46" i="19"/>
  <c r="ES42" i="19"/>
  <c r="ER42" i="19"/>
  <c r="EM31" i="19"/>
  <c r="ES30" i="19"/>
  <c r="FC17" i="19"/>
  <c r="EX35" i="19"/>
  <c r="EX19" i="19"/>
  <c r="ER7" i="19"/>
  <c r="FC48" i="19"/>
  <c r="EZ12" i="19"/>
  <c r="EX37" i="19"/>
  <c r="EM28" i="19"/>
  <c r="EL11" i="19"/>
  <c r="EM11" i="19"/>
  <c r="FB11" i="19"/>
  <c r="EU46" i="19"/>
  <c r="EY46" i="19"/>
  <c r="EM42" i="19"/>
  <c r="EZ31" i="19"/>
  <c r="EX31" i="19"/>
  <c r="EW30" i="19"/>
  <c r="ES28" i="19"/>
  <c r="FC23" i="19"/>
  <c r="EN42" i="19"/>
  <c r="FB36" i="19"/>
  <c r="FB47" i="19"/>
  <c r="EZ13" i="19"/>
  <c r="ER22" i="19"/>
  <c r="FB22" i="19"/>
  <c r="FE7" i="19"/>
  <c r="EZ10" i="19"/>
  <c r="EO10" i="19"/>
  <c r="EY35" i="19"/>
  <c r="EM35" i="19"/>
  <c r="EU19" i="19"/>
  <c r="FE19" i="19"/>
  <c r="ES4" i="19"/>
  <c r="EZ6" i="19"/>
  <c r="EY48" i="19"/>
  <c r="EX30" i="19"/>
  <c r="FE12" i="19"/>
  <c r="EN12" i="19"/>
  <c r="EY12" i="19"/>
  <c r="ER12" i="19"/>
  <c r="EM40" i="19"/>
  <c r="FB40" i="19"/>
  <c r="EU37" i="19"/>
  <c r="FC37" i="19"/>
  <c r="ET11" i="19"/>
  <c r="EY11" i="19"/>
  <c r="EZ11" i="19"/>
  <c r="ER11" i="19"/>
  <c r="ET42" i="19"/>
  <c r="EZ42" i="19"/>
  <c r="EW42" i="19"/>
  <c r="ES31" i="19"/>
  <c r="FC31" i="19"/>
  <c r="ET30" i="19"/>
  <c r="FC30" i="19"/>
  <c r="EZ30" i="19"/>
  <c r="ET28" i="19"/>
  <c r="EW28" i="19"/>
  <c r="EZ28" i="19"/>
  <c r="EY23" i="19"/>
  <c r="ER23" i="19"/>
  <c r="EY6" i="19"/>
  <c r="FB46" i="19"/>
  <c r="EW40" i="19"/>
  <c r="FC25" i="19"/>
  <c r="ET47" i="19"/>
  <c r="EN4" i="19"/>
  <c r="ES29" i="19"/>
  <c r="EM29" i="19"/>
  <c r="EX29" i="19"/>
  <c r="ES17" i="19"/>
  <c r="EX17" i="19"/>
  <c r="EW4" i="19"/>
  <c r="EL4" i="19"/>
  <c r="EZ7" i="19"/>
  <c r="FE10" i="19"/>
  <c r="FB10" i="19"/>
  <c r="ER10" i="19"/>
  <c r="EN41" i="19"/>
  <c r="ES35" i="19"/>
  <c r="FC19" i="19"/>
  <c r="FD48" i="19"/>
  <c r="EM18" i="19"/>
  <c r="EW12" i="19"/>
  <c r="EO12" i="19"/>
  <c r="FB12" i="19"/>
  <c r="EU49" i="19"/>
  <c r="EX40" i="19"/>
  <c r="ES37" i="19"/>
  <c r="EY49" i="19"/>
  <c r="EN43" i="19"/>
  <c r="EM36" i="19"/>
  <c r="ES5" i="19"/>
  <c r="EO11" i="19"/>
  <c r="FD11" i="19"/>
  <c r="FE11" i="19"/>
  <c r="EN11" i="19"/>
  <c r="ER46" i="19"/>
  <c r="ET31" i="19"/>
  <c r="FE30" i="19"/>
  <c r="FD28" i="19"/>
  <c r="ES23" i="19"/>
  <c r="FB43" i="19"/>
  <c r="EL31" i="19"/>
  <c r="EY47" i="19"/>
  <c r="ES43" i="19"/>
  <c r="ER43" i="19"/>
  <c r="ES36" i="19"/>
  <c r="ES34" i="19"/>
  <c r="EX34" i="19"/>
  <c r="ES25" i="19"/>
  <c r="ER25" i="19"/>
  <c r="EX25" i="19"/>
  <c r="ET24" i="19"/>
  <c r="FC24" i="19"/>
  <c r="EZ18" i="19"/>
  <c r="EU18" i="19"/>
  <c r="EO18" i="19"/>
  <c r="FC16" i="19"/>
  <c r="EZ16" i="19"/>
  <c r="FC5" i="19"/>
  <c r="FB42" i="19"/>
  <c r="EL34" i="19"/>
  <c r="EN30" i="19"/>
  <c r="EZ25" i="19"/>
  <c r="EX42" i="19"/>
  <c r="EM37" i="19"/>
  <c r="FB30" i="19"/>
  <c r="EY18" i="19"/>
  <c r="FC4" i="19"/>
  <c r="FE5" i="19"/>
  <c r="FE49" i="19"/>
  <c r="FE48" i="19"/>
  <c r="EW47" i="19"/>
  <c r="EL41" i="19"/>
  <c r="EN37" i="19"/>
  <c r="EN36" i="19"/>
  <c r="EN35" i="19"/>
  <c r="FC29" i="19"/>
  <c r="EU47" i="19"/>
  <c r="FD47" i="19"/>
  <c r="ET43" i="19"/>
  <c r="EM43" i="19"/>
  <c r="EO43" i="19"/>
  <c r="EO36" i="19"/>
  <c r="EX36" i="19"/>
  <c r="ET34" i="19"/>
  <c r="EO34" i="19"/>
  <c r="FC34" i="19"/>
  <c r="EL25" i="19"/>
  <c r="EW24" i="19"/>
  <c r="EU24" i="19"/>
  <c r="EY24" i="19"/>
  <c r="FE18" i="19"/>
  <c r="ET16" i="19"/>
  <c r="FE16" i="19"/>
  <c r="ER16" i="19"/>
  <c r="FC49" i="19"/>
  <c r="EN40" i="19"/>
  <c r="EX28" i="19"/>
  <c r="FD24" i="19"/>
  <c r="EO47" i="19"/>
  <c r="FD40" i="19"/>
  <c r="FB34" i="19"/>
  <c r="EL23" i="19"/>
  <c r="FB7" i="19"/>
  <c r="FE4" i="19"/>
  <c r="EW49" i="19"/>
  <c r="EW48" i="19"/>
  <c r="EN47" i="19"/>
  <c r="EL43" i="19"/>
  <c r="EL42" i="19"/>
  <c r="FE37" i="19"/>
  <c r="FE36" i="19"/>
  <c r="FE35" i="19"/>
  <c r="EY30" i="19"/>
  <c r="EY29" i="19"/>
  <c r="EN23" i="19"/>
  <c r="EM47" i="19"/>
  <c r="ER28" i="19"/>
  <c r="FD6" i="19"/>
  <c r="ER47" i="19"/>
  <c r="EW43" i="19"/>
  <c r="EZ43" i="19"/>
  <c r="EZ36" i="19"/>
  <c r="FC36" i="19"/>
  <c r="EU34" i="19"/>
  <c r="EZ34" i="19"/>
  <c r="EY25" i="19"/>
  <c r="FB24" i="19"/>
  <c r="ER24" i="19"/>
  <c r="ES18" i="19"/>
  <c r="EX18" i="19"/>
  <c r="EM16" i="19"/>
  <c r="EU16" i="19"/>
  <c r="EX16" i="19"/>
  <c r="EM49" i="19"/>
  <c r="EY36" i="19"/>
  <c r="EW31" i="19"/>
  <c r="EM24" i="19"/>
  <c r="EO46" i="19"/>
  <c r="EW25" i="19"/>
  <c r="FD7" i="19"/>
  <c r="FC7" i="19"/>
  <c r="FB6" i="19"/>
  <c r="EN48" i="19"/>
  <c r="FC43" i="19"/>
  <c r="FC42" i="19"/>
  <c r="FC41" i="19"/>
  <c r="EW37" i="19"/>
  <c r="EW36" i="19"/>
  <c r="EW35" i="19"/>
  <c r="EM30" i="19"/>
  <c r="EW23" i="19"/>
  <c r="FD49" i="19"/>
  <c r="EY37" i="19"/>
  <c r="EX23" i="19"/>
  <c r="FD43" i="19"/>
  <c r="EU36" i="19"/>
  <c r="FB25" i="19"/>
  <c r="ES24" i="19"/>
  <c r="EL24" i="19"/>
  <c r="ES16" i="19"/>
  <c r="EW16" i="19"/>
  <c r="EO16" i="19"/>
  <c r="EX5" i="19"/>
  <c r="EX43" i="19"/>
  <c r="FD30" i="19"/>
  <c r="FC18" i="19"/>
  <c r="FD31" i="19"/>
  <c r="EZ24" i="19"/>
  <c r="FD5" i="19"/>
  <c r="FC6" i="19"/>
  <c r="FB5" i="19"/>
  <c r="FE6" i="19"/>
  <c r="EN49" i="19"/>
  <c r="FE47" i="19"/>
  <c r="EY43" i="19"/>
  <c r="EY42" i="19"/>
  <c r="EY41" i="19"/>
  <c r="EL30" i="19"/>
  <c r="EL29" i="19"/>
  <c r="EM48" i="19"/>
  <c r="EO41" i="19"/>
  <c r="EU43" i="19"/>
  <c r="EL18" i="19"/>
  <c r="EN16" i="19"/>
  <c r="EN7" i="19"/>
  <c r="ET4" i="19"/>
  <c r="EX48" i="19"/>
  <c r="EO30" i="19"/>
  <c r="ER17" i="19"/>
  <c r="FD23" i="19"/>
  <c r="EL35" i="19"/>
  <c r="EZ29" i="19"/>
  <c r="ET48" i="19"/>
  <c r="EM17" i="19"/>
  <c r="ET5" i="19"/>
  <c r="ER5" i="19"/>
  <c r="FE40" i="19"/>
  <c r="FB31" i="19"/>
  <c r="EL47" i="19"/>
  <c r="FD19" i="19"/>
  <c r="EU41" i="19"/>
  <c r="FD29" i="19"/>
  <c r="EU29" i="19"/>
  <c r="EO7" i="19"/>
  <c r="EL7" i="19"/>
  <c r="EW34" i="19"/>
  <c r="EZ47" i="19"/>
  <c r="FB18" i="19"/>
  <c r="EY19" i="19"/>
  <c r="EO23" i="19"/>
  <c r="ET35" i="19"/>
  <c r="ET23" i="19"/>
  <c r="FB41" i="19"/>
  <c r="EU17" i="19"/>
  <c r="EL22" i="19"/>
  <c r="ES7" i="19"/>
  <c r="EW5" i="19"/>
  <c r="EX46" i="19"/>
  <c r="FB16" i="19"/>
  <c r="ER18" i="19"/>
  <c r="ER34" i="19"/>
  <c r="EO42" i="19"/>
  <c r="ES46" i="19"/>
  <c r="ER29" i="19"/>
  <c r="EN28" i="19"/>
  <c r="FC13" i="19"/>
  <c r="EZ17" i="19"/>
  <c r="EU30" i="19"/>
  <c r="FB49" i="19"/>
  <c r="ER6" i="19"/>
  <c r="FB35" i="19"/>
  <c r="EN13" i="19"/>
  <c r="EY7" i="19"/>
  <c r="EX10" i="19"/>
  <c r="FD13" i="19"/>
  <c r="FE46" i="19"/>
  <c r="FD12" i="19"/>
  <c r="EN46" i="19"/>
  <c r="EY13" i="19"/>
  <c r="EX7" i="19"/>
  <c r="FD34" i="19"/>
  <c r="ET18" i="19"/>
  <c r="ET36" i="19"/>
  <c r="ET7" i="19"/>
  <c r="EZ4" i="19"/>
  <c r="EX49" i="19"/>
  <c r="EO29" i="19"/>
  <c r="ER19" i="19"/>
  <c r="ET22" i="19"/>
  <c r="EL37" i="19"/>
  <c r="ET41" i="19"/>
  <c r="EZ35" i="19"/>
  <c r="FE17" i="19"/>
  <c r="EN5" i="19"/>
  <c r="EO5" i="19"/>
  <c r="FE22" i="19"/>
  <c r="FE41" i="19"/>
  <c r="EL49" i="19"/>
  <c r="ET17" i="19"/>
  <c r="EU40" i="19"/>
  <c r="EL40" i="19"/>
  <c r="EM12" i="19"/>
  <c r="EU35" i="19"/>
  <c r="EM6" i="19"/>
  <c r="EU4" i="19"/>
  <c r="EX4" i="19"/>
  <c r="EZ46" i="19"/>
  <c r="EM5" i="19"/>
  <c r="EN19" i="19"/>
  <c r="EY17" i="19"/>
  <c r="EO25" i="19"/>
  <c r="ET37" i="19"/>
  <c r="ES11" i="19"/>
  <c r="EU48" i="19"/>
  <c r="FC35" i="19"/>
  <c r="EU13" i="19"/>
  <c r="EZ5" i="19"/>
  <c r="EL16" i="19"/>
  <c r="EW18" i="19"/>
  <c r="EO24" i="19"/>
  <c r="EL36" i="19"/>
  <c r="ES49" i="19"/>
  <c r="EM25" i="19"/>
  <c r="ER31" i="19"/>
  <c r="EN29" i="19"/>
  <c r="ET6" i="19"/>
  <c r="EW13" i="19"/>
  <c r="FD42" i="19"/>
  <c r="EX24" i="19"/>
  <c r="FC40" i="19"/>
  <c r="EM13" i="19"/>
  <c r="FE31" i="19"/>
  <c r="EZ37" i="19"/>
  <c r="EW10" i="19"/>
  <c r="EO17" i="19"/>
  <c r="EO37" i="19"/>
  <c r="FC12" i="19"/>
  <c r="EM34" i="19"/>
  <c r="EM10" i="19"/>
  <c r="FE28" i="19"/>
  <c r="ES6" i="19"/>
  <c r="EN22" i="19"/>
  <c r="EO28" i="19"/>
  <c r="EX47" i="19"/>
  <c r="EN18" i="19"/>
  <c r="EN25" i="19"/>
  <c r="ER35" i="19"/>
  <c r="ER36" i="19"/>
  <c r="EX12" i="19"/>
  <c r="ER40" i="19"/>
  <c r="EL13" i="19"/>
  <c r="EM7" i="19"/>
  <c r="EW6" i="19"/>
  <c r="FD36" i="19"/>
  <c r="FE43" i="19"/>
  <c r="EL46" i="19"/>
  <c r="ET19" i="19"/>
  <c r="EZ22" i="19"/>
  <c r="EU42" i="19"/>
  <c r="EX22" i="19"/>
  <c r="FB37" i="19"/>
  <c r="EO48" i="19"/>
  <c r="EO19" i="19"/>
  <c r="EX6" i="19"/>
  <c r="EY28" i="19"/>
  <c r="EZ48" i="19"/>
  <c r="FB19" i="19"/>
  <c r="EN17" i="19"/>
  <c r="FE25" i="19"/>
  <c r="EU23" i="19"/>
  <c r="FB28" i="19"/>
  <c r="EY4" i="19"/>
  <c r="EN10" i="19"/>
  <c r="FB13" i="19"/>
  <c r="FB4" i="19"/>
  <c r="EY5" i="19"/>
  <c r="EL17" i="19"/>
  <c r="EW17" i="19"/>
  <c r="EN24" i="19"/>
  <c r="EN34" i="19"/>
  <c r="ES47" i="19"/>
  <c r="EM23" i="19"/>
  <c r="ER30" i="19"/>
  <c r="FE29" i="19"/>
  <c r="EW41" i="19"/>
  <c r="FE13" i="19"/>
  <c r="EY40" i="19"/>
  <c r="ES12" i="19"/>
  <c r="FC10" i="19"/>
  <c r="ET13" i="19"/>
  <c r="EW46" i="19"/>
  <c r="EO4" i="19"/>
  <c r="ES10" i="19"/>
  <c r="FC28" i="19"/>
  <c r="EL28" i="19"/>
  <c r="ET40" i="19"/>
  <c r="EL10" i="19"/>
  <c r="FE34" i="19"/>
  <c r="EW22" i="19"/>
  <c r="FD18" i="19"/>
  <c r="EU25" i="19"/>
  <c r="EO6" i="19"/>
  <c r="FD37" i="19"/>
  <c r="EO31" i="19"/>
  <c r="FD16" i="19"/>
  <c r="FD22" i="19"/>
  <c r="FD25" i="19"/>
  <c r="ER37" i="19"/>
  <c r="ES22" i="19"/>
  <c r="EO35" i="19"/>
  <c r="FD10" i="19"/>
  <c r="ER4" i="19"/>
  <c r="EU6" i="19"/>
  <c r="EM4" i="19"/>
  <c r="FD35" i="19"/>
  <c r="FB29" i="19"/>
  <c r="EL48" i="19"/>
  <c r="FD17" i="19"/>
  <c r="FE24" i="19"/>
  <c r="EZ23" i="19"/>
  <c r="ET29" i="19"/>
  <c r="FD4" i="19"/>
  <c r="EY10" i="19"/>
  <c r="ER13" i="19"/>
  <c r="EL6" i="19"/>
  <c r="EY31" i="19"/>
  <c r="EZ49" i="19"/>
  <c r="FB17" i="19"/>
  <c r="EY16" i="19"/>
  <c r="EO22" i="19"/>
  <c r="EU22" i="19"/>
  <c r="FE42" i="19"/>
  <c r="FD41" i="19"/>
  <c r="FD46" i="19"/>
  <c r="EU7" i="19"/>
  <c r="EU5" i="19"/>
  <c r="EW7" i="19"/>
  <c r="FE23" i="19"/>
  <c r="EL19" i="19"/>
  <c r="EW19" i="19"/>
  <c r="ET25" i="19"/>
  <c r="EO40" i="19"/>
  <c r="ES48" i="19"/>
  <c r="EM22" i="19"/>
  <c r="EN31" i="19"/>
  <c r="ER49" i="19"/>
  <c r="ET10" i="19"/>
  <c r="EU28" i="19"/>
  <c r="ER48" i="19"/>
  <c r="EX13" i="19"/>
  <c r="ES13" i="19"/>
  <c r="ER41" i="19"/>
  <c r="EM46" i="19"/>
  <c r="EU31" i="19"/>
  <c r="FC11" i="19"/>
  <c r="ET49" i="19"/>
  <c r="FB48" i="19"/>
  <c r="AO97" i="19"/>
  <c r="AW46" i="19" s="1"/>
  <c r="AR97" i="19"/>
  <c r="AP97" i="19"/>
  <c r="BC46" i="19" s="1"/>
  <c r="AQ97" i="19"/>
  <c r="BH46" i="19" s="1"/>
  <c r="AO95" i="19"/>
  <c r="AW47" i="19" s="1"/>
  <c r="AP95" i="19"/>
  <c r="BC47" i="19" s="1"/>
  <c r="AQ95" i="19"/>
  <c r="BH47" i="19" s="1"/>
  <c r="AR95" i="19"/>
  <c r="AO93" i="19"/>
  <c r="AV49" i="19" s="1"/>
  <c r="AP93" i="19"/>
  <c r="BB49" i="19" s="1"/>
  <c r="AQ93" i="19"/>
  <c r="BG49" i="19" s="1"/>
  <c r="AR93" i="19"/>
  <c r="AO91" i="19"/>
  <c r="AU42" i="19" s="1"/>
  <c r="AP91" i="19"/>
  <c r="BA42" i="19" s="1"/>
  <c r="AQ91" i="19"/>
  <c r="BF42" i="19" s="1"/>
  <c r="AR91" i="19"/>
  <c r="AO89" i="19"/>
  <c r="AT42" i="19" s="1"/>
  <c r="AP89" i="19"/>
  <c r="AZ42" i="19" s="1"/>
  <c r="AQ89" i="19"/>
  <c r="BE42" i="19" s="1"/>
  <c r="AR89" i="19"/>
  <c r="AO87" i="19"/>
  <c r="AT41" i="19" s="1"/>
  <c r="AP87" i="19"/>
  <c r="AZ41" i="19" s="1"/>
  <c r="AQ87" i="19"/>
  <c r="BE41" i="19" s="1"/>
  <c r="AR87" i="19"/>
  <c r="AO85" i="19"/>
  <c r="AU36" i="19" s="1"/>
  <c r="AP85" i="19"/>
  <c r="BA36" i="19" s="1"/>
  <c r="AQ85" i="19"/>
  <c r="BF36" i="19" s="1"/>
  <c r="AR85" i="19"/>
  <c r="AO83" i="19"/>
  <c r="AW35" i="19" s="1"/>
  <c r="AP83" i="19"/>
  <c r="BC35" i="19" s="1"/>
  <c r="AQ83" i="19"/>
  <c r="BH35" i="19" s="1"/>
  <c r="AR83" i="19"/>
  <c r="AO81" i="19"/>
  <c r="AT35" i="19" s="1"/>
  <c r="AP81" i="19"/>
  <c r="AZ35" i="19" s="1"/>
  <c r="AQ81" i="19"/>
  <c r="BE35" i="19" s="1"/>
  <c r="AR81" i="19"/>
  <c r="AO79" i="19"/>
  <c r="AW28" i="19" s="1"/>
  <c r="AP79" i="19"/>
  <c r="BC28" i="19" s="1"/>
  <c r="AQ79" i="19"/>
  <c r="BH28" i="19" s="1"/>
  <c r="AR79" i="19"/>
  <c r="AO77" i="19"/>
  <c r="AT30" i="19" s="1"/>
  <c r="AP77" i="19"/>
  <c r="AZ30" i="19" s="1"/>
  <c r="AQ77" i="19"/>
  <c r="BE30" i="19" s="1"/>
  <c r="AR77" i="19"/>
  <c r="AO75" i="19"/>
  <c r="AV31" i="19" s="1"/>
  <c r="AP75" i="19"/>
  <c r="BB31" i="19" s="1"/>
  <c r="AQ75" i="19"/>
  <c r="BG31" i="19" s="1"/>
  <c r="AR75" i="19"/>
  <c r="AO73" i="19"/>
  <c r="AW22" i="19" s="1"/>
  <c r="AP73" i="19"/>
  <c r="BC22" i="19" s="1"/>
  <c r="AQ73" i="19"/>
  <c r="BH22" i="19" s="1"/>
  <c r="AR73" i="19"/>
  <c r="AO71" i="19"/>
  <c r="AT24" i="19" s="1"/>
  <c r="AP71" i="19"/>
  <c r="AZ24" i="19" s="1"/>
  <c r="AQ71" i="19"/>
  <c r="BE24" i="19" s="1"/>
  <c r="AR71" i="19"/>
  <c r="AO69" i="19"/>
  <c r="AT23" i="19" s="1"/>
  <c r="AP69" i="19"/>
  <c r="AZ23" i="19" s="1"/>
  <c r="AQ69" i="19"/>
  <c r="BE23" i="19" s="1"/>
  <c r="AR69" i="19"/>
  <c r="AO67" i="19"/>
  <c r="AW16" i="19" s="1"/>
  <c r="AP67" i="19"/>
  <c r="BC16" i="19" s="1"/>
  <c r="AQ67" i="19"/>
  <c r="BH16" i="19" s="1"/>
  <c r="AR67" i="19"/>
  <c r="AO65" i="19"/>
  <c r="AW17" i="19" s="1"/>
  <c r="AP65" i="19"/>
  <c r="BC17" i="19" s="1"/>
  <c r="AQ65" i="19"/>
  <c r="BH17" i="19" s="1"/>
  <c r="AR65" i="19"/>
  <c r="AO63" i="19"/>
  <c r="AT17" i="19" s="1"/>
  <c r="AP63" i="19"/>
  <c r="AZ17" i="19" s="1"/>
  <c r="AQ63" i="19"/>
  <c r="BE17" i="19" s="1"/>
  <c r="AR63" i="19"/>
  <c r="AO61" i="19"/>
  <c r="AW10" i="19" s="1"/>
  <c r="AP61" i="19"/>
  <c r="BC10" i="19" s="1"/>
  <c r="AQ61" i="19"/>
  <c r="BH10" i="19" s="1"/>
  <c r="AR61" i="19"/>
  <c r="AO59" i="19"/>
  <c r="AT12" i="19" s="1"/>
  <c r="AP59" i="19"/>
  <c r="AZ12" i="19" s="1"/>
  <c r="AQ59" i="19"/>
  <c r="BE12" i="19" s="1"/>
  <c r="AR59" i="19"/>
  <c r="AO57" i="19"/>
  <c r="AV13" i="19" s="1"/>
  <c r="AP57" i="19"/>
  <c r="BB13" i="19" s="1"/>
  <c r="AQ57" i="19"/>
  <c r="BG13" i="19" s="1"/>
  <c r="AR57" i="19"/>
  <c r="AO55" i="19"/>
  <c r="AP55" i="19"/>
  <c r="AQ55" i="19"/>
  <c r="AR55" i="19"/>
  <c r="AO53" i="19"/>
  <c r="AP53" i="19"/>
  <c r="AQ53" i="19"/>
  <c r="AR53" i="19"/>
  <c r="AO98" i="19"/>
  <c r="AU48" i="19" s="1"/>
  <c r="AP98" i="19"/>
  <c r="BA48" i="19" s="1"/>
  <c r="AR98" i="19"/>
  <c r="AQ98" i="19"/>
  <c r="BF48" i="19" s="1"/>
  <c r="AO96" i="19"/>
  <c r="AT48" i="19" s="1"/>
  <c r="AP96" i="19"/>
  <c r="AZ48" i="19" s="1"/>
  <c r="AQ96" i="19"/>
  <c r="BE48" i="19" s="1"/>
  <c r="AR96" i="19"/>
  <c r="AO94" i="19"/>
  <c r="AT47" i="19" s="1"/>
  <c r="AP94" i="19"/>
  <c r="AZ47" i="19" s="1"/>
  <c r="AQ94" i="19"/>
  <c r="BE47" i="19" s="1"/>
  <c r="AR94" i="19"/>
  <c r="AO92" i="19"/>
  <c r="AW40" i="19" s="1"/>
  <c r="AP92" i="19"/>
  <c r="BC40" i="19" s="1"/>
  <c r="AQ92" i="19"/>
  <c r="BH40" i="19" s="1"/>
  <c r="AR92" i="19"/>
  <c r="AO90" i="19"/>
  <c r="AW41" i="19" s="1"/>
  <c r="AP90" i="19"/>
  <c r="BC41" i="19" s="1"/>
  <c r="AQ90" i="19"/>
  <c r="BH41" i="19" s="1"/>
  <c r="AR90" i="19"/>
  <c r="AO88" i="19"/>
  <c r="AV43" i="19" s="1"/>
  <c r="AP88" i="19"/>
  <c r="BB43" i="19" s="1"/>
  <c r="AQ88" i="19"/>
  <c r="BG43" i="19" s="1"/>
  <c r="AR88" i="19"/>
  <c r="AO86" i="19"/>
  <c r="AW34" i="19" s="1"/>
  <c r="AP86" i="19"/>
  <c r="BC34" i="19" s="1"/>
  <c r="AQ86" i="19"/>
  <c r="BH34" i="19" s="1"/>
  <c r="AR86" i="19"/>
  <c r="AO84" i="19"/>
  <c r="AT36" i="19" s="1"/>
  <c r="AP84" i="19"/>
  <c r="AZ36" i="19" s="1"/>
  <c r="AQ84" i="19"/>
  <c r="BE36" i="19" s="1"/>
  <c r="AR84" i="19"/>
  <c r="AO82" i="19"/>
  <c r="AV37" i="19" s="1"/>
  <c r="AP82" i="19"/>
  <c r="BB37" i="19" s="1"/>
  <c r="AQ82" i="19"/>
  <c r="BG37" i="19" s="1"/>
  <c r="AR82" i="19"/>
  <c r="AO80" i="19"/>
  <c r="AU30" i="19" s="1"/>
  <c r="AP80" i="19"/>
  <c r="BA30" i="19" s="1"/>
  <c r="AQ80" i="19"/>
  <c r="BF30" i="19" s="1"/>
  <c r="AR80" i="19"/>
  <c r="AO78" i="19"/>
  <c r="AW29" i="19" s="1"/>
  <c r="AP78" i="19"/>
  <c r="BC29" i="19" s="1"/>
  <c r="AQ78" i="19"/>
  <c r="BH29" i="19" s="1"/>
  <c r="AR78" i="19"/>
  <c r="AO76" i="19"/>
  <c r="AT29" i="19" s="1"/>
  <c r="AP76" i="19"/>
  <c r="AZ29" i="19" s="1"/>
  <c r="AQ76" i="19"/>
  <c r="BE29" i="19" s="1"/>
  <c r="AR76" i="19"/>
  <c r="AO74" i="19"/>
  <c r="AU24" i="19" s="1"/>
  <c r="AP74" i="19"/>
  <c r="BA24" i="19" s="1"/>
  <c r="AQ74" i="19"/>
  <c r="BF24" i="19" s="1"/>
  <c r="AR74" i="19"/>
  <c r="AO72" i="19"/>
  <c r="AW23" i="19" s="1"/>
  <c r="AP72" i="19"/>
  <c r="BC23" i="19" s="1"/>
  <c r="AQ72" i="19"/>
  <c r="BH23" i="19" s="1"/>
  <c r="AR72" i="19"/>
  <c r="AO70" i="19"/>
  <c r="AV25" i="19" s="1"/>
  <c r="AP70" i="19"/>
  <c r="BB25" i="19" s="1"/>
  <c r="AQ70" i="19"/>
  <c r="BG25" i="19" s="1"/>
  <c r="AR70" i="19"/>
  <c r="AO68" i="19"/>
  <c r="AU18" i="19" s="1"/>
  <c r="AP68" i="19"/>
  <c r="BA18" i="19" s="1"/>
  <c r="AQ68" i="19"/>
  <c r="BF18" i="19" s="1"/>
  <c r="AR68" i="19"/>
  <c r="AO66" i="19"/>
  <c r="AT18" i="19" s="1"/>
  <c r="AP66" i="19"/>
  <c r="AZ18" i="19" s="1"/>
  <c r="AQ66" i="19"/>
  <c r="BE18" i="19" s="1"/>
  <c r="AR66" i="19"/>
  <c r="AO64" i="19"/>
  <c r="AV19" i="19" s="1"/>
  <c r="AP64" i="19"/>
  <c r="BB19" i="19" s="1"/>
  <c r="AQ64" i="19"/>
  <c r="BG19" i="19" s="1"/>
  <c r="AR64" i="19"/>
  <c r="AO62" i="19"/>
  <c r="AU12" i="19" s="1"/>
  <c r="AP62" i="19"/>
  <c r="BA12" i="19" s="1"/>
  <c r="AQ62" i="19"/>
  <c r="BF12" i="19" s="1"/>
  <c r="AR62" i="19"/>
  <c r="AO60" i="19"/>
  <c r="AW11" i="19" s="1"/>
  <c r="AP60" i="19"/>
  <c r="BC11" i="19" s="1"/>
  <c r="AQ60" i="19"/>
  <c r="BH11" i="19" s="1"/>
  <c r="AR60" i="19"/>
  <c r="AO58" i="19"/>
  <c r="AT11" i="19" s="1"/>
  <c r="AP58" i="19"/>
  <c r="AZ11" i="19" s="1"/>
  <c r="AQ58" i="19"/>
  <c r="BE11" i="19" s="1"/>
  <c r="AR58" i="19"/>
  <c r="AO56" i="19"/>
  <c r="AP56" i="19"/>
  <c r="AQ56" i="19"/>
  <c r="AR56" i="19"/>
  <c r="AO54" i="19"/>
  <c r="AP54" i="19"/>
  <c r="AQ54" i="19"/>
  <c r="AR54" i="19"/>
  <c r="AQ52" i="19"/>
  <c r="AR52" i="19"/>
  <c r="AO52" i="19"/>
  <c r="AP52" i="19"/>
  <c r="P74" i="19"/>
  <c r="AB73" i="19"/>
  <c r="P73" i="19"/>
  <c r="K73" i="19"/>
  <c r="AB72" i="19"/>
  <c r="P72" i="19"/>
  <c r="K72" i="19"/>
  <c r="AB71" i="19"/>
  <c r="K71" i="19"/>
  <c r="AB70" i="19"/>
  <c r="K70" i="19"/>
  <c r="AB69" i="19"/>
  <c r="K69" i="19"/>
  <c r="AB68" i="19"/>
  <c r="L68" i="19"/>
  <c r="K67" i="19"/>
  <c r="K66" i="19"/>
  <c r="K65" i="19"/>
  <c r="K64" i="19"/>
  <c r="K63" i="19"/>
  <c r="K62" i="19"/>
  <c r="K61" i="19"/>
  <c r="K60" i="19"/>
  <c r="K59" i="19"/>
  <c r="K58" i="19"/>
  <c r="K57" i="19"/>
  <c r="K56" i="19"/>
  <c r="K55" i="19"/>
  <c r="K54" i="19"/>
  <c r="K53" i="19"/>
  <c r="K52" i="19"/>
  <c r="AN51" i="19"/>
  <c r="AM51" i="19"/>
  <c r="AB51" i="19"/>
  <c r="L51" i="19"/>
  <c r="AN50" i="19"/>
  <c r="AM50" i="19"/>
  <c r="BL47" i="19" s="1"/>
  <c r="BN47" i="19" s="1"/>
  <c r="K50" i="19"/>
  <c r="AN49" i="19"/>
  <c r="AM49" i="19"/>
  <c r="BJ49" i="19" s="1"/>
  <c r="K49" i="19"/>
  <c r="AN48" i="19"/>
  <c r="AM48" i="19"/>
  <c r="BL46" i="19" s="1"/>
  <c r="K48" i="19"/>
  <c r="AN47" i="19"/>
  <c r="AM47" i="19"/>
  <c r="BK49" i="19" s="1"/>
  <c r="K47" i="19"/>
  <c r="AN46" i="19"/>
  <c r="AM46" i="19"/>
  <c r="BK46" i="19" s="1"/>
  <c r="K46" i="19"/>
  <c r="AN45" i="19"/>
  <c r="AM45" i="19"/>
  <c r="BM48" i="19" s="1"/>
  <c r="BN48" i="19" s="1"/>
  <c r="K45" i="19"/>
  <c r="AN44" i="19"/>
  <c r="AM44" i="19"/>
  <c r="BJ43" i="19" s="1"/>
  <c r="K44" i="19"/>
  <c r="AN43" i="19"/>
  <c r="AM43" i="19"/>
  <c r="BL41" i="19" s="1"/>
  <c r="BN41" i="19" s="1"/>
  <c r="K43" i="19"/>
  <c r="AN42" i="19"/>
  <c r="AM42" i="19"/>
  <c r="BK43" i="19" s="1"/>
  <c r="K42" i="19"/>
  <c r="AN41" i="19"/>
  <c r="AM41" i="19"/>
  <c r="BL40" i="19" s="1"/>
  <c r="K41" i="19"/>
  <c r="AN40" i="19"/>
  <c r="AM40" i="19"/>
  <c r="BM42" i="19" s="1"/>
  <c r="BN42" i="19" s="1"/>
  <c r="K40" i="19"/>
  <c r="DQ39" i="19"/>
  <c r="DR39" i="19" s="1"/>
  <c r="AN39" i="19"/>
  <c r="AM39" i="19"/>
  <c r="BK40" i="19" s="1"/>
  <c r="K39" i="19"/>
  <c r="AN38" i="19"/>
  <c r="AM38" i="19"/>
  <c r="BJ37" i="19" s="1"/>
  <c r="K38" i="19"/>
  <c r="DQ37" i="19"/>
  <c r="AN37" i="19"/>
  <c r="AM37" i="19"/>
  <c r="BL35" i="19" s="1"/>
  <c r="BN35" i="19" s="1"/>
  <c r="K37" i="19"/>
  <c r="AN36" i="19"/>
  <c r="AM36" i="19"/>
  <c r="BL34" i="19" s="1"/>
  <c r="K36" i="19"/>
  <c r="AN35" i="19"/>
  <c r="AM35" i="19"/>
  <c r="BK37" i="19" s="1"/>
  <c r="K35" i="19"/>
  <c r="AN34" i="19"/>
  <c r="AM34" i="19"/>
  <c r="BM36" i="19" s="1"/>
  <c r="BN36" i="19" s="1"/>
  <c r="K34" i="19"/>
  <c r="DQ33" i="19"/>
  <c r="DR33" i="19" s="1"/>
  <c r="AN33" i="19"/>
  <c r="AM33" i="19"/>
  <c r="BK34" i="19" s="1"/>
  <c r="K33" i="19"/>
  <c r="DQ32" i="19"/>
  <c r="DR32" i="19" s="1"/>
  <c r="AN32" i="19"/>
  <c r="AM32" i="19"/>
  <c r="BL29" i="19" s="1"/>
  <c r="BN29" i="19" s="1"/>
  <c r="K32" i="19"/>
  <c r="DQ31" i="19"/>
  <c r="AN31" i="19"/>
  <c r="AM31" i="19"/>
  <c r="BJ31" i="19" s="1"/>
  <c r="K31" i="19"/>
  <c r="AN30" i="19"/>
  <c r="AM30" i="19"/>
  <c r="BK31" i="19" s="1"/>
  <c r="K30" i="19"/>
  <c r="AN29" i="19"/>
  <c r="AM29" i="19"/>
  <c r="BL28" i="19" s="1"/>
  <c r="K29" i="19"/>
  <c r="AN28" i="19"/>
  <c r="AM28" i="19"/>
  <c r="BK28" i="19" s="1"/>
  <c r="K28" i="19"/>
  <c r="DQ27" i="19"/>
  <c r="DR27" i="19" s="1"/>
  <c r="AN27" i="19"/>
  <c r="AM27" i="19"/>
  <c r="BM30" i="19" s="1"/>
  <c r="BN30" i="19" s="1"/>
  <c r="K27" i="19"/>
  <c r="DQ26" i="19"/>
  <c r="DR26" i="19" s="1"/>
  <c r="AN26" i="19"/>
  <c r="AM26" i="19"/>
  <c r="BL23" i="19" s="1"/>
  <c r="BN23" i="19" s="1"/>
  <c r="K26" i="19"/>
  <c r="DQ25" i="19"/>
  <c r="AN25" i="19"/>
  <c r="AM25" i="19"/>
  <c r="BJ25" i="19" s="1"/>
  <c r="K25" i="19"/>
  <c r="AN24" i="19"/>
  <c r="AM24" i="19"/>
  <c r="BK25" i="19" s="1"/>
  <c r="K24" i="19"/>
  <c r="AN23" i="19"/>
  <c r="AM23" i="19"/>
  <c r="BL22" i="19" s="1"/>
  <c r="K23" i="19"/>
  <c r="AN22" i="19"/>
  <c r="AM22" i="19"/>
  <c r="BM24" i="19" s="1"/>
  <c r="BN24" i="19" s="1"/>
  <c r="K22" i="19"/>
  <c r="DQ21" i="19"/>
  <c r="DR21" i="19" s="1"/>
  <c r="AN21" i="19"/>
  <c r="AM21" i="19"/>
  <c r="BK22" i="19" s="1"/>
  <c r="K21" i="19"/>
  <c r="DQ20" i="19"/>
  <c r="DR20" i="19" s="1"/>
  <c r="AN20" i="19"/>
  <c r="AM20" i="19"/>
  <c r="BL17" i="19" s="1"/>
  <c r="BN17" i="19" s="1"/>
  <c r="K20" i="19"/>
  <c r="DQ19" i="19"/>
  <c r="AN19" i="19"/>
  <c r="AM19" i="19"/>
  <c r="BJ19" i="19" s="1"/>
  <c r="K19" i="19"/>
  <c r="AN18" i="19"/>
  <c r="AM18" i="19"/>
  <c r="BL16" i="19" s="1"/>
  <c r="K18" i="19"/>
  <c r="AN17" i="19"/>
  <c r="AM17" i="19"/>
  <c r="BK19" i="19" s="1"/>
  <c r="K17" i="19"/>
  <c r="AN16" i="19"/>
  <c r="AM16" i="19"/>
  <c r="BM18" i="19" s="1"/>
  <c r="BN18" i="19" s="1"/>
  <c r="K16" i="19"/>
  <c r="DQ15" i="19"/>
  <c r="DR15" i="19" s="1"/>
  <c r="AN15" i="19"/>
  <c r="AM15" i="19"/>
  <c r="K15" i="19"/>
  <c r="DQ14" i="19"/>
  <c r="DR14" i="19" s="1"/>
  <c r="AN14" i="19"/>
  <c r="AM14" i="19"/>
  <c r="BL11" i="19" s="1"/>
  <c r="BN11" i="19" s="1"/>
  <c r="K14" i="19"/>
  <c r="DQ13" i="19"/>
  <c r="AN13" i="19"/>
  <c r="AM13" i="19"/>
  <c r="BJ13" i="19" s="1"/>
  <c r="K13" i="19"/>
  <c r="AN12" i="19"/>
  <c r="AM12" i="19"/>
  <c r="BK13" i="19" s="1"/>
  <c r="K12" i="19"/>
  <c r="AN11" i="19"/>
  <c r="AM11" i="19"/>
  <c r="BL10" i="19" s="1"/>
  <c r="K11" i="19"/>
  <c r="AN10" i="19"/>
  <c r="AM10" i="19"/>
  <c r="BK10" i="19" s="1"/>
  <c r="K10" i="19"/>
  <c r="DP9" i="19"/>
  <c r="DQ9" i="19" s="1"/>
  <c r="DR9" i="19" s="1"/>
  <c r="AN9" i="19"/>
  <c r="AM9" i="19"/>
  <c r="BM12" i="19" s="1"/>
  <c r="BN12" i="19" s="1"/>
  <c r="K9" i="19"/>
  <c r="DP8" i="19"/>
  <c r="DQ8" i="19" s="1"/>
  <c r="DR8" i="19" s="1"/>
  <c r="AX8" i="19"/>
  <c r="AN8" i="19"/>
  <c r="AM8" i="19"/>
  <c r="K8" i="19"/>
  <c r="DQ7" i="19"/>
  <c r="AN7" i="19"/>
  <c r="AM7" i="19"/>
  <c r="K7" i="19"/>
  <c r="AN6" i="19"/>
  <c r="AM6" i="19"/>
  <c r="K6" i="19"/>
  <c r="AN5" i="19"/>
  <c r="AM5" i="19"/>
  <c r="K5" i="19"/>
  <c r="AN4" i="19"/>
  <c r="AM4" i="19"/>
  <c r="K4" i="19"/>
  <c r="AX3" i="19"/>
  <c r="AN3" i="19"/>
  <c r="AM3" i="19"/>
  <c r="AR3" i="19" s="1"/>
  <c r="K3" i="19"/>
  <c r="EC2" i="19"/>
  <c r="EB2" i="19"/>
  <c r="EA2" i="19"/>
  <c r="DZ2" i="19"/>
  <c r="DY2" i="19"/>
  <c r="DX2" i="19"/>
  <c r="DW2" i="19"/>
  <c r="DV2" i="19"/>
  <c r="DU2" i="19"/>
  <c r="DT2" i="19"/>
  <c r="DS2" i="19"/>
  <c r="EC1" i="19"/>
  <c r="EB1" i="19"/>
  <c r="EA1" i="19"/>
  <c r="DZ1" i="19"/>
  <c r="DY1" i="19"/>
  <c r="DX1" i="19"/>
  <c r="DW1" i="19"/>
  <c r="DV1" i="19"/>
  <c r="DU1" i="19"/>
  <c r="DT1" i="19"/>
  <c r="DS1" i="19"/>
  <c r="F86" i="1"/>
  <c r="G86" i="1"/>
  <c r="H86" i="1"/>
  <c r="I86" i="1"/>
  <c r="J86" i="1"/>
  <c r="F87" i="1"/>
  <c r="G87" i="1"/>
  <c r="H87" i="1"/>
  <c r="I87" i="1"/>
  <c r="J87" i="1"/>
  <c r="F88" i="1"/>
  <c r="G88" i="1"/>
  <c r="H88" i="1"/>
  <c r="I88" i="1"/>
  <c r="J88" i="1"/>
  <c r="F89" i="1"/>
  <c r="G89" i="1"/>
  <c r="H89" i="1"/>
  <c r="I89" i="1"/>
  <c r="J89" i="1"/>
  <c r="F90" i="1"/>
  <c r="G90" i="1"/>
  <c r="H90" i="1"/>
  <c r="I90" i="1"/>
  <c r="J90" i="1"/>
  <c r="F91" i="1"/>
  <c r="G91" i="1"/>
  <c r="H91" i="1"/>
  <c r="I91" i="1"/>
  <c r="J91" i="1"/>
  <c r="F92" i="1"/>
  <c r="G92" i="1"/>
  <c r="H92" i="1"/>
  <c r="I92" i="1"/>
  <c r="J92" i="1"/>
  <c r="F93" i="1"/>
  <c r="G93" i="1"/>
  <c r="H93" i="1"/>
  <c r="I93" i="1"/>
  <c r="J93" i="1"/>
  <c r="BW49" i="25" l="1"/>
  <c r="BX49" i="25" s="1"/>
  <c r="BW47" i="25"/>
  <c r="BX47" i="25" s="1"/>
  <c r="BW46" i="25"/>
  <c r="BX46" i="25" s="1"/>
  <c r="BW48" i="25"/>
  <c r="BX48" i="25" s="1"/>
  <c r="BY48" i="25" s="1"/>
  <c r="FO46" i="25"/>
  <c r="FP46" i="25" s="1"/>
  <c r="FO41" i="25"/>
  <c r="FP41" i="25" s="1"/>
  <c r="BV37" i="25"/>
  <c r="FO40" i="25"/>
  <c r="FP40" i="25" s="1"/>
  <c r="FQ40" i="25" s="1"/>
  <c r="FO43" i="25"/>
  <c r="FP43" i="25" s="1"/>
  <c r="FN24" i="25"/>
  <c r="BV43" i="25"/>
  <c r="FO30" i="25"/>
  <c r="FP30" i="25" s="1"/>
  <c r="FQ30" i="25" s="1"/>
  <c r="FO42" i="25"/>
  <c r="FP42" i="25" s="1"/>
  <c r="BV31" i="25"/>
  <c r="BW6" i="25"/>
  <c r="BX6" i="25" s="1"/>
  <c r="BV23" i="25"/>
  <c r="BW25" i="25" s="1"/>
  <c r="BX25" i="25" s="1"/>
  <c r="BV30" i="25"/>
  <c r="FO7" i="25"/>
  <c r="FP7" i="25" s="1"/>
  <c r="FN35" i="25"/>
  <c r="BV40" i="25"/>
  <c r="BW40" i="25" s="1"/>
  <c r="BX40" i="25" s="1"/>
  <c r="FN22" i="25"/>
  <c r="FN16" i="25"/>
  <c r="BV35" i="25"/>
  <c r="BV17" i="25"/>
  <c r="BW17" i="25" s="1"/>
  <c r="BX17" i="25" s="1"/>
  <c r="BV24" i="25"/>
  <c r="FN10" i="25"/>
  <c r="BV16" i="25"/>
  <c r="BV29" i="25"/>
  <c r="BW29" i="25" s="1"/>
  <c r="BX29" i="25" s="1"/>
  <c r="BV41" i="25"/>
  <c r="FN23" i="25"/>
  <c r="BV25" i="25"/>
  <c r="FN36" i="25"/>
  <c r="FO36" i="25" s="1"/>
  <c r="FP36" i="25" s="1"/>
  <c r="BV18" i="25"/>
  <c r="BV34" i="25"/>
  <c r="BV22" i="25"/>
  <c r="FN11" i="25"/>
  <c r="FO12" i="25" s="1"/>
  <c r="FP12" i="25" s="1"/>
  <c r="FN37" i="25"/>
  <c r="BV42" i="25"/>
  <c r="FN12" i="25"/>
  <c r="FO31" i="25"/>
  <c r="FP31" i="25" s="1"/>
  <c r="FQ31" i="25" s="1"/>
  <c r="BW11" i="25"/>
  <c r="BX11" i="25" s="1"/>
  <c r="BY11" i="25" s="1"/>
  <c r="FN17" i="25"/>
  <c r="FN25" i="25"/>
  <c r="FO25" i="25" s="1"/>
  <c r="FP25" i="25" s="1"/>
  <c r="FN13" i="25"/>
  <c r="FO29" i="25"/>
  <c r="FP29" i="25" s="1"/>
  <c r="FQ29" i="25" s="1"/>
  <c r="FN18" i="25"/>
  <c r="FN19" i="25"/>
  <c r="FO16" i="25" s="1"/>
  <c r="FP16" i="25" s="1"/>
  <c r="FO28" i="25"/>
  <c r="FP28" i="25" s="1"/>
  <c r="FQ28" i="25" s="1"/>
  <c r="BY6" i="25"/>
  <c r="BW28" i="25"/>
  <c r="BX28" i="25" s="1"/>
  <c r="FQ7" i="25"/>
  <c r="FQ46" i="25"/>
  <c r="FQ43" i="25"/>
  <c r="BY47" i="25"/>
  <c r="FO4" i="25"/>
  <c r="FP4" i="25" s="1"/>
  <c r="FO5" i="25"/>
  <c r="FP5" i="25" s="1"/>
  <c r="FQ42" i="25"/>
  <c r="FQ41" i="25"/>
  <c r="FN34" i="25"/>
  <c r="BW5" i="25"/>
  <c r="BX5" i="25" s="1"/>
  <c r="BW7" i="25"/>
  <c r="BX7" i="25" s="1"/>
  <c r="BW10" i="25"/>
  <c r="BX10" i="25" s="1"/>
  <c r="FO10" i="25"/>
  <c r="FP10" i="25" s="1"/>
  <c r="FO49" i="25"/>
  <c r="FP49" i="25" s="1"/>
  <c r="BY46" i="25"/>
  <c r="BW43" i="25"/>
  <c r="BX43" i="25" s="1"/>
  <c r="BW4" i="25"/>
  <c r="BX4" i="25" s="1"/>
  <c r="BW13" i="25"/>
  <c r="BX13" i="25" s="1"/>
  <c r="BW12" i="25"/>
  <c r="BX12" i="25" s="1"/>
  <c r="FO6" i="25"/>
  <c r="FP6" i="25" s="1"/>
  <c r="BV36" i="25"/>
  <c r="BW36" i="25" s="1"/>
  <c r="BX36" i="25" s="1"/>
  <c r="BV19" i="25"/>
  <c r="BW19" i="25" s="1"/>
  <c r="BX19" i="25" s="1"/>
  <c r="FO48" i="25"/>
  <c r="FP48" i="25" s="1"/>
  <c r="BY49" i="25"/>
  <c r="BW31" i="25"/>
  <c r="BX31" i="25" s="1"/>
  <c r="FO22" i="25"/>
  <c r="FP22" i="25" s="1"/>
  <c r="FO35" i="25"/>
  <c r="FP35" i="25" s="1"/>
  <c r="BW35" i="25"/>
  <c r="BX35" i="25" s="1"/>
  <c r="FO11" i="25"/>
  <c r="FP11" i="25" s="1"/>
  <c r="FO24" i="25"/>
  <c r="FP24" i="25" s="1"/>
  <c r="BW16" i="25"/>
  <c r="BX16" i="25" s="1"/>
  <c r="FO47" i="25"/>
  <c r="FP47" i="25" s="1"/>
  <c r="FA30" i="19"/>
  <c r="AJ30" i="19" s="1"/>
  <c r="FA7" i="19"/>
  <c r="AJ7" i="19" s="1"/>
  <c r="FA19" i="19"/>
  <c r="AJ19" i="19" s="1"/>
  <c r="BN46" i="19"/>
  <c r="FF47" i="19"/>
  <c r="AH47" i="19" s="1"/>
  <c r="FA34" i="19"/>
  <c r="AJ34" i="19" s="1"/>
  <c r="FA43" i="19"/>
  <c r="AJ43" i="19" s="1"/>
  <c r="FA42" i="19"/>
  <c r="AJ42" i="19" s="1"/>
  <c r="FA17" i="19"/>
  <c r="AJ17" i="19" s="1"/>
  <c r="FA22" i="19"/>
  <c r="AJ22" i="19" s="1"/>
  <c r="FA46" i="19"/>
  <c r="AJ46" i="19" s="1"/>
  <c r="FF19" i="19"/>
  <c r="AH19" i="19" s="1"/>
  <c r="FA18" i="19"/>
  <c r="AJ18" i="19" s="1"/>
  <c r="BK16" i="19"/>
  <c r="BN16" i="19" s="1"/>
  <c r="AO15" i="19"/>
  <c r="AE48" i="19"/>
  <c r="AF48" i="19"/>
  <c r="AC48" i="19"/>
  <c r="AD48" i="19"/>
  <c r="EV34" i="19"/>
  <c r="AG34" i="19" s="1"/>
  <c r="AC34" i="19"/>
  <c r="AD34" i="19"/>
  <c r="AE34" i="19"/>
  <c r="AF34" i="19"/>
  <c r="AF17" i="19"/>
  <c r="AC17" i="19"/>
  <c r="AD17" i="19"/>
  <c r="AE17" i="19"/>
  <c r="AC28" i="19"/>
  <c r="AD28" i="19"/>
  <c r="AE28" i="19"/>
  <c r="AF28" i="19"/>
  <c r="AD25" i="19"/>
  <c r="AE25" i="19"/>
  <c r="AF25" i="19"/>
  <c r="AC25" i="19"/>
  <c r="AF11" i="19"/>
  <c r="AC11" i="19"/>
  <c r="AD11" i="19"/>
  <c r="AE11" i="19"/>
  <c r="AE12" i="19"/>
  <c r="AF12" i="19"/>
  <c r="AC12" i="19"/>
  <c r="AD12" i="19"/>
  <c r="AC22" i="19"/>
  <c r="AD22" i="19"/>
  <c r="AE22" i="19"/>
  <c r="AF22" i="19"/>
  <c r="EV41" i="19"/>
  <c r="AG41" i="19" s="1"/>
  <c r="AF41" i="19"/>
  <c r="AC41" i="19"/>
  <c r="AD41" i="19"/>
  <c r="AE41" i="19"/>
  <c r="AD13" i="19"/>
  <c r="AE13" i="19"/>
  <c r="AF13" i="19"/>
  <c r="AC13" i="19"/>
  <c r="EV37" i="19"/>
  <c r="AG37" i="19" s="1"/>
  <c r="AD37" i="19"/>
  <c r="AE37" i="19"/>
  <c r="AF37" i="19"/>
  <c r="AC37" i="19"/>
  <c r="AE36" i="19"/>
  <c r="AF36" i="19"/>
  <c r="AC36" i="19"/>
  <c r="AD36" i="19"/>
  <c r="AD31" i="19"/>
  <c r="AE31" i="19"/>
  <c r="AF31" i="19"/>
  <c r="AC31" i="19"/>
  <c r="AD19" i="19"/>
  <c r="AE19" i="19"/>
  <c r="AF19" i="19"/>
  <c r="AC19" i="19"/>
  <c r="AF29" i="19"/>
  <c r="AC29" i="19"/>
  <c r="AD29" i="19"/>
  <c r="AE29" i="19"/>
  <c r="AE18" i="19"/>
  <c r="AF18" i="19"/>
  <c r="AC18" i="19"/>
  <c r="AD18" i="19"/>
  <c r="AE24" i="19"/>
  <c r="AF24" i="19"/>
  <c r="AC24" i="19"/>
  <c r="AD24" i="19"/>
  <c r="AD43" i="19"/>
  <c r="AE43" i="19"/>
  <c r="AF43" i="19"/>
  <c r="AC43" i="19"/>
  <c r="EV30" i="19"/>
  <c r="AG30" i="19" s="1"/>
  <c r="AE30" i="19"/>
  <c r="AF30" i="19"/>
  <c r="AC30" i="19"/>
  <c r="AD30" i="19"/>
  <c r="EV35" i="19"/>
  <c r="AG35" i="19" s="1"/>
  <c r="AF35" i="19"/>
  <c r="AC35" i="19"/>
  <c r="AD35" i="19"/>
  <c r="AE35" i="19"/>
  <c r="AF47" i="19"/>
  <c r="AC47" i="19"/>
  <c r="AD47" i="19"/>
  <c r="AE47" i="19"/>
  <c r="AC46" i="19"/>
  <c r="AD46" i="19"/>
  <c r="AE46" i="19"/>
  <c r="AF46" i="19"/>
  <c r="AC10" i="19"/>
  <c r="AD10" i="19"/>
  <c r="AE10" i="19"/>
  <c r="AF10" i="19"/>
  <c r="AE42" i="19"/>
  <c r="AF42" i="19"/>
  <c r="AC42" i="19"/>
  <c r="AD42" i="19"/>
  <c r="AD49" i="19"/>
  <c r="AE49" i="19"/>
  <c r="AF49" i="19"/>
  <c r="AC49" i="19"/>
  <c r="AC40" i="19"/>
  <c r="AD40" i="19"/>
  <c r="AE40" i="19"/>
  <c r="AF40" i="19"/>
  <c r="AC16" i="19"/>
  <c r="AD16" i="19"/>
  <c r="AE16" i="19"/>
  <c r="AF16" i="19"/>
  <c r="AF23" i="19"/>
  <c r="AC23" i="19"/>
  <c r="AD23" i="19"/>
  <c r="AE23" i="19"/>
  <c r="EV36" i="19"/>
  <c r="AF7" i="19"/>
  <c r="AE4" i="19"/>
  <c r="AF4" i="19"/>
  <c r="AF5" i="19"/>
  <c r="AF6" i="19"/>
  <c r="AE7" i="19"/>
  <c r="AE5" i="19"/>
  <c r="AE6" i="19"/>
  <c r="AD7" i="19"/>
  <c r="AC4" i="19"/>
  <c r="AD4" i="19"/>
  <c r="AD5" i="19"/>
  <c r="AD6" i="19"/>
  <c r="AC7" i="19"/>
  <c r="AC5" i="19"/>
  <c r="AC6" i="19"/>
  <c r="EV4" i="19"/>
  <c r="AG4" i="19" s="1"/>
  <c r="BN28" i="19"/>
  <c r="FF5" i="19"/>
  <c r="AH5" i="19" s="1"/>
  <c r="BN25" i="19"/>
  <c r="BN49" i="19"/>
  <c r="BN34" i="19"/>
  <c r="FF17" i="19"/>
  <c r="AH17" i="19" s="1"/>
  <c r="FF28" i="19"/>
  <c r="AH28" i="19" s="1"/>
  <c r="FA25" i="19"/>
  <c r="AJ25" i="19" s="1"/>
  <c r="BN10" i="19"/>
  <c r="BN22" i="19"/>
  <c r="FA6" i="19"/>
  <c r="AJ6" i="19" s="1"/>
  <c r="BN40" i="19"/>
  <c r="BN31" i="19"/>
  <c r="FA13" i="19"/>
  <c r="AJ13" i="19" s="1"/>
  <c r="FF16" i="19"/>
  <c r="AH16" i="19" s="1"/>
  <c r="FA23" i="19"/>
  <c r="AJ23" i="19" s="1"/>
  <c r="FA37" i="19"/>
  <c r="AJ37" i="19" s="1"/>
  <c r="FF24" i="19"/>
  <c r="AH24" i="19" s="1"/>
  <c r="EV47" i="19"/>
  <c r="AG47" i="19" s="1"/>
  <c r="FF36" i="19"/>
  <c r="AH36" i="19" s="1"/>
  <c r="FF7" i="19"/>
  <c r="AH7" i="19" s="1"/>
  <c r="FA47" i="19"/>
  <c r="AJ47" i="19" s="1"/>
  <c r="EV46" i="19"/>
  <c r="AG46" i="19" s="1"/>
  <c r="FF12" i="19"/>
  <c r="AH12" i="19" s="1"/>
  <c r="EV10" i="19"/>
  <c r="AG10" i="19" s="1"/>
  <c r="FA28" i="19"/>
  <c r="AJ28" i="19" s="1"/>
  <c r="FF40" i="19"/>
  <c r="AH40" i="19" s="1"/>
  <c r="EV42" i="19"/>
  <c r="AG42" i="19" s="1"/>
  <c r="FA11" i="19"/>
  <c r="AJ11" i="19" s="1"/>
  <c r="BN13" i="19"/>
  <c r="EV49" i="19"/>
  <c r="AG49" i="19" s="1"/>
  <c r="FF13" i="19"/>
  <c r="AH13" i="19" s="1"/>
  <c r="EV40" i="19"/>
  <c r="AG40" i="19" s="1"/>
  <c r="FA10" i="19"/>
  <c r="AJ10" i="19" s="1"/>
  <c r="EV6" i="19"/>
  <c r="AG6" i="19" s="1"/>
  <c r="FF31" i="19"/>
  <c r="AH31" i="19" s="1"/>
  <c r="FF41" i="19"/>
  <c r="AH41" i="19" s="1"/>
  <c r="FF6" i="19"/>
  <c r="AH6" i="19" s="1"/>
  <c r="FA29" i="19"/>
  <c r="AJ29" i="19" s="1"/>
  <c r="FF37" i="19"/>
  <c r="AH37" i="19" s="1"/>
  <c r="FA48" i="19"/>
  <c r="AJ48" i="19" s="1"/>
  <c r="EV16" i="19"/>
  <c r="AG16" i="19" s="1"/>
  <c r="FF48" i="19"/>
  <c r="AH48" i="19" s="1"/>
  <c r="FF10" i="19"/>
  <c r="AH10" i="19" s="1"/>
  <c r="FA4" i="19"/>
  <c r="AJ4" i="19" s="1"/>
  <c r="EV23" i="19"/>
  <c r="AG23" i="19" s="1"/>
  <c r="FF22" i="19"/>
  <c r="AH22" i="19" s="1"/>
  <c r="BN19" i="19"/>
  <c r="BN43" i="19"/>
  <c r="EV48" i="19"/>
  <c r="AG48" i="19" s="1"/>
  <c r="FA5" i="19"/>
  <c r="AJ5" i="19" s="1"/>
  <c r="EV17" i="19"/>
  <c r="AG17" i="19" s="1"/>
  <c r="FA41" i="19"/>
  <c r="AJ41" i="19" s="1"/>
  <c r="FA16" i="19"/>
  <c r="AJ16" i="19" s="1"/>
  <c r="FF25" i="19"/>
  <c r="AH25" i="19" s="1"/>
  <c r="FA35" i="19"/>
  <c r="AJ35" i="19" s="1"/>
  <c r="FF42" i="19"/>
  <c r="AH42" i="19" s="1"/>
  <c r="EV28" i="19"/>
  <c r="AG28" i="19" s="1"/>
  <c r="FA49" i="19"/>
  <c r="AJ49" i="19" s="1"/>
  <c r="FF34" i="19"/>
  <c r="AH34" i="19" s="1"/>
  <c r="FF49" i="19"/>
  <c r="AH49" i="19" s="1"/>
  <c r="FF30" i="19"/>
  <c r="AH30" i="19" s="1"/>
  <c r="EV25" i="19"/>
  <c r="AG25" i="19" s="1"/>
  <c r="FA12" i="19"/>
  <c r="AJ12" i="19" s="1"/>
  <c r="FA40" i="19"/>
  <c r="AJ40" i="19" s="1"/>
  <c r="EV11" i="19"/>
  <c r="AG11" i="19" s="1"/>
  <c r="EV12" i="19"/>
  <c r="AG12" i="19" s="1"/>
  <c r="EV22" i="19"/>
  <c r="AG22" i="19" s="1"/>
  <c r="EV7" i="19"/>
  <c r="AG7" i="19" s="1"/>
  <c r="BN37" i="19"/>
  <c r="EV13" i="19"/>
  <c r="AG13" i="19" s="1"/>
  <c r="EV31" i="19"/>
  <c r="AG31" i="19" s="1"/>
  <c r="EV19" i="19"/>
  <c r="AG19" i="19" s="1"/>
  <c r="EV29" i="19"/>
  <c r="AG29" i="19" s="1"/>
  <c r="EV18" i="19"/>
  <c r="AG18" i="19" s="1"/>
  <c r="FF18" i="19"/>
  <c r="AH18" i="19" s="1"/>
  <c r="EV5" i="19"/>
  <c r="AG5" i="19" s="1"/>
  <c r="FA36" i="19"/>
  <c r="AJ36" i="19" s="1"/>
  <c r="FF43" i="19"/>
  <c r="AH43" i="19" s="1"/>
  <c r="FA31" i="19"/>
  <c r="AJ31" i="19" s="1"/>
  <c r="EV24" i="19"/>
  <c r="AG24" i="19" s="1"/>
  <c r="FF35" i="19"/>
  <c r="AH35" i="19" s="1"/>
  <c r="FF4" i="19"/>
  <c r="AH4" i="19" s="1"/>
  <c r="FA24" i="19"/>
  <c r="AJ24" i="19" s="1"/>
  <c r="FF29" i="19"/>
  <c r="AH29" i="19" s="1"/>
  <c r="EV43" i="19"/>
  <c r="AG43" i="19" s="1"/>
  <c r="FF46" i="19"/>
  <c r="AH46" i="19" s="1"/>
  <c r="FF11" i="19"/>
  <c r="AH11" i="19" s="1"/>
  <c r="FF23" i="19"/>
  <c r="AH23" i="19" s="1"/>
  <c r="AO5" i="19"/>
  <c r="AP5" i="19"/>
  <c r="AQ5" i="19"/>
  <c r="AR5" i="19"/>
  <c r="AO6" i="19"/>
  <c r="AP6" i="19"/>
  <c r="AQ6" i="19"/>
  <c r="AR6" i="19"/>
  <c r="AO13" i="19"/>
  <c r="AT13" i="19" s="1"/>
  <c r="AP13" i="19"/>
  <c r="AZ13" i="19" s="1"/>
  <c r="AQ13" i="19"/>
  <c r="BE13" i="19" s="1"/>
  <c r="AR13" i="19"/>
  <c r="AO16" i="19"/>
  <c r="AW18" i="19" s="1"/>
  <c r="AP16" i="19"/>
  <c r="BC18" i="19" s="1"/>
  <c r="BD18" i="19" s="1"/>
  <c r="AQ16" i="19"/>
  <c r="BH18" i="19" s="1"/>
  <c r="BI18" i="19" s="1"/>
  <c r="AR16" i="19"/>
  <c r="AO21" i="19"/>
  <c r="AU22" i="19" s="1"/>
  <c r="AP21" i="19"/>
  <c r="BA22" i="19" s="1"/>
  <c r="AQ21" i="19"/>
  <c r="BF22" i="19" s="1"/>
  <c r="AR21" i="19"/>
  <c r="AO23" i="19"/>
  <c r="AV22" i="19" s="1"/>
  <c r="AP23" i="19"/>
  <c r="BB22" i="19" s="1"/>
  <c r="AQ23" i="19"/>
  <c r="BG22" i="19" s="1"/>
  <c r="AR23" i="19"/>
  <c r="AO26" i="19"/>
  <c r="AV23" i="19" s="1"/>
  <c r="AP26" i="19"/>
  <c r="BB23" i="19" s="1"/>
  <c r="BD23" i="19" s="1"/>
  <c r="AQ26" i="19"/>
  <c r="BG23" i="19" s="1"/>
  <c r="BI23" i="19" s="1"/>
  <c r="AR26" i="19"/>
  <c r="AO32" i="19"/>
  <c r="AV29" i="19" s="1"/>
  <c r="AP32" i="19"/>
  <c r="BB29" i="19" s="1"/>
  <c r="BD29" i="19" s="1"/>
  <c r="AQ32" i="19"/>
  <c r="BG29" i="19" s="1"/>
  <c r="BI29" i="19" s="1"/>
  <c r="AR32" i="19"/>
  <c r="AO36" i="19"/>
  <c r="AV34" i="19" s="1"/>
  <c r="AP36" i="19"/>
  <c r="BB34" i="19" s="1"/>
  <c r="AQ36" i="19"/>
  <c r="BG34" i="19" s="1"/>
  <c r="AR36" i="19"/>
  <c r="AO39" i="19"/>
  <c r="AU40" i="19" s="1"/>
  <c r="AP39" i="19"/>
  <c r="BA40" i="19" s="1"/>
  <c r="AQ39" i="19"/>
  <c r="BF40" i="19" s="1"/>
  <c r="AR39" i="19"/>
  <c r="AO41" i="19"/>
  <c r="AV40" i="19" s="1"/>
  <c r="AP41" i="19"/>
  <c r="BB40" i="19" s="1"/>
  <c r="AQ41" i="19"/>
  <c r="BG40" i="19" s="1"/>
  <c r="AR41" i="19"/>
  <c r="AO44" i="19"/>
  <c r="AT43" i="19" s="1"/>
  <c r="AP44" i="19"/>
  <c r="AZ43" i="19" s="1"/>
  <c r="AQ44" i="19"/>
  <c r="BE43" i="19" s="1"/>
  <c r="AR44" i="19"/>
  <c r="AO48" i="19"/>
  <c r="AV46" i="19" s="1"/>
  <c r="AP48" i="19"/>
  <c r="BB46" i="19" s="1"/>
  <c r="AQ48" i="19"/>
  <c r="BG46" i="19" s="1"/>
  <c r="AR48" i="19"/>
  <c r="AB74" i="19"/>
  <c r="L74" i="19" s="1"/>
  <c r="AO7" i="19"/>
  <c r="AP7" i="19"/>
  <c r="AQ7" i="19"/>
  <c r="AR7" i="19"/>
  <c r="AO10" i="19"/>
  <c r="AU10" i="19" s="1"/>
  <c r="AP10" i="19"/>
  <c r="BA10" i="19" s="1"/>
  <c r="AQ10" i="19"/>
  <c r="BF10" i="19" s="1"/>
  <c r="AR10" i="19"/>
  <c r="AU16" i="19"/>
  <c r="AP15" i="19"/>
  <c r="BA16" i="19" s="1"/>
  <c r="AQ15" i="19"/>
  <c r="BF16" i="19" s="1"/>
  <c r="AR15" i="19"/>
  <c r="AO17" i="19"/>
  <c r="AU19" i="19" s="1"/>
  <c r="AP17" i="19"/>
  <c r="BA19" i="19" s="1"/>
  <c r="AQ17" i="19"/>
  <c r="BF19" i="19" s="1"/>
  <c r="AR17" i="19"/>
  <c r="AO20" i="19"/>
  <c r="AV17" i="19" s="1"/>
  <c r="AP20" i="19"/>
  <c r="BB17" i="19" s="1"/>
  <c r="BD17" i="19" s="1"/>
  <c r="AQ20" i="19"/>
  <c r="BG17" i="19" s="1"/>
  <c r="BI17" i="19" s="1"/>
  <c r="AR20" i="19"/>
  <c r="AO24" i="19"/>
  <c r="AU25" i="19" s="1"/>
  <c r="AP24" i="19"/>
  <c r="BA25" i="19" s="1"/>
  <c r="AQ24" i="19"/>
  <c r="BF25" i="19" s="1"/>
  <c r="AR24" i="19"/>
  <c r="AO30" i="19"/>
  <c r="AU31" i="19" s="1"/>
  <c r="AP30" i="19"/>
  <c r="BA31" i="19" s="1"/>
  <c r="AQ30" i="19"/>
  <c r="BF31" i="19" s="1"/>
  <c r="AR30" i="19"/>
  <c r="AO37" i="19"/>
  <c r="AV35" i="19" s="1"/>
  <c r="AP37" i="19"/>
  <c r="BB35" i="19" s="1"/>
  <c r="BD35" i="19" s="1"/>
  <c r="AQ37" i="19"/>
  <c r="BG35" i="19" s="1"/>
  <c r="BI35" i="19" s="1"/>
  <c r="AR37" i="19"/>
  <c r="AO42" i="19"/>
  <c r="AU43" i="19" s="1"/>
  <c r="AP42" i="19"/>
  <c r="BA43" i="19" s="1"/>
  <c r="AQ42" i="19"/>
  <c r="BF43" i="19" s="1"/>
  <c r="AR42" i="19"/>
  <c r="AO49" i="19"/>
  <c r="AT49" i="19" s="1"/>
  <c r="AP49" i="19"/>
  <c r="AZ49" i="19" s="1"/>
  <c r="AQ49" i="19"/>
  <c r="BE49" i="19" s="1"/>
  <c r="AR49" i="19"/>
  <c r="AO9" i="19"/>
  <c r="AW12" i="19" s="1"/>
  <c r="AP9" i="19"/>
  <c r="BC12" i="19" s="1"/>
  <c r="BD12" i="19" s="1"/>
  <c r="AQ9" i="19"/>
  <c r="BH12" i="19" s="1"/>
  <c r="BI12" i="19" s="1"/>
  <c r="AR9" i="19"/>
  <c r="AO11" i="19"/>
  <c r="AV10" i="19" s="1"/>
  <c r="AP11" i="19"/>
  <c r="BB10" i="19" s="1"/>
  <c r="AQ11" i="19"/>
  <c r="BG10" i="19" s="1"/>
  <c r="AR11" i="19"/>
  <c r="AO14" i="19"/>
  <c r="AV11" i="19" s="1"/>
  <c r="AP14" i="19"/>
  <c r="BB11" i="19" s="1"/>
  <c r="BD11" i="19" s="1"/>
  <c r="AQ14" i="19"/>
  <c r="BG11" i="19" s="1"/>
  <c r="BI11" i="19" s="1"/>
  <c r="AR14" i="19"/>
  <c r="AO18" i="19"/>
  <c r="AV16" i="19" s="1"/>
  <c r="AP18" i="19"/>
  <c r="BB16" i="19" s="1"/>
  <c r="AQ18" i="19"/>
  <c r="BG16" i="19" s="1"/>
  <c r="AR18" i="19"/>
  <c r="AO25" i="19"/>
  <c r="AT25" i="19" s="1"/>
  <c r="AP25" i="19"/>
  <c r="AZ25" i="19" s="1"/>
  <c r="BD25" i="19" s="1"/>
  <c r="AQ25" i="19"/>
  <c r="BE25" i="19" s="1"/>
  <c r="BI25" i="19" s="1"/>
  <c r="AR25" i="19"/>
  <c r="AO28" i="19"/>
  <c r="AU28" i="19" s="1"/>
  <c r="AP28" i="19"/>
  <c r="BA28" i="19" s="1"/>
  <c r="AQ28" i="19"/>
  <c r="BF28" i="19" s="1"/>
  <c r="AR28" i="19"/>
  <c r="AO31" i="19"/>
  <c r="AT31" i="19" s="1"/>
  <c r="AP31" i="19"/>
  <c r="AZ31" i="19" s="1"/>
  <c r="BD31" i="19" s="1"/>
  <c r="AQ31" i="19"/>
  <c r="BE31" i="19" s="1"/>
  <c r="BI31" i="19" s="1"/>
  <c r="AR31" i="19"/>
  <c r="AO34" i="19"/>
  <c r="AW36" i="19" s="1"/>
  <c r="AP34" i="19"/>
  <c r="BC36" i="19" s="1"/>
  <c r="BD36" i="19" s="1"/>
  <c r="AQ34" i="19"/>
  <c r="BH36" i="19" s="1"/>
  <c r="BI36" i="19" s="1"/>
  <c r="AR34" i="19"/>
  <c r="AO43" i="19"/>
  <c r="AV41" i="19" s="1"/>
  <c r="AP43" i="19"/>
  <c r="BB41" i="19" s="1"/>
  <c r="BD41" i="19" s="1"/>
  <c r="AQ43" i="19"/>
  <c r="BG41" i="19" s="1"/>
  <c r="BI41" i="19" s="1"/>
  <c r="AR43" i="19"/>
  <c r="AO46" i="19"/>
  <c r="AU46" i="19" s="1"/>
  <c r="AP46" i="19"/>
  <c r="BA46" i="19" s="1"/>
  <c r="AQ46" i="19"/>
  <c r="BF46" i="19" s="1"/>
  <c r="AR46" i="19"/>
  <c r="AO8" i="19"/>
  <c r="AP8" i="19"/>
  <c r="AQ8" i="19"/>
  <c r="BG5" i="19" s="1"/>
  <c r="AR8" i="19"/>
  <c r="AO12" i="19"/>
  <c r="AU13" i="19" s="1"/>
  <c r="AP12" i="19"/>
  <c r="BA13" i="19" s="1"/>
  <c r="AQ12" i="19"/>
  <c r="BF13" i="19" s="1"/>
  <c r="AR12" i="19"/>
  <c r="AO19" i="19"/>
  <c r="AT19" i="19" s="1"/>
  <c r="AP19" i="19"/>
  <c r="AZ19" i="19" s="1"/>
  <c r="AQ19" i="19"/>
  <c r="BE19" i="19" s="1"/>
  <c r="BI19" i="19" s="1"/>
  <c r="AR19" i="19"/>
  <c r="AO22" i="19"/>
  <c r="AW24" i="19" s="1"/>
  <c r="AP22" i="19"/>
  <c r="BC24" i="19" s="1"/>
  <c r="BD24" i="19" s="1"/>
  <c r="AQ22" i="19"/>
  <c r="BH24" i="19" s="1"/>
  <c r="BI24" i="19" s="1"/>
  <c r="AR22" i="19"/>
  <c r="AO27" i="19"/>
  <c r="AW30" i="19" s="1"/>
  <c r="AP27" i="19"/>
  <c r="BC30" i="19" s="1"/>
  <c r="BD30" i="19" s="1"/>
  <c r="AQ27" i="19"/>
  <c r="BH30" i="19" s="1"/>
  <c r="BI30" i="19" s="1"/>
  <c r="AR27" i="19"/>
  <c r="AO29" i="19"/>
  <c r="AV28" i="19" s="1"/>
  <c r="AP29" i="19"/>
  <c r="BB28" i="19" s="1"/>
  <c r="AQ29" i="19"/>
  <c r="BG28" i="19" s="1"/>
  <c r="AR29" i="19"/>
  <c r="AO33" i="19"/>
  <c r="AU34" i="19" s="1"/>
  <c r="AP33" i="19"/>
  <c r="BA34" i="19" s="1"/>
  <c r="AQ33" i="19"/>
  <c r="BF34" i="19" s="1"/>
  <c r="AR33" i="19"/>
  <c r="AO35" i="19"/>
  <c r="AU37" i="19" s="1"/>
  <c r="AP35" i="19"/>
  <c r="BA37" i="19" s="1"/>
  <c r="AQ35" i="19"/>
  <c r="BF37" i="19" s="1"/>
  <c r="AR35" i="19"/>
  <c r="AO38" i="19"/>
  <c r="AT37" i="19" s="1"/>
  <c r="AP38" i="19"/>
  <c r="AZ37" i="19" s="1"/>
  <c r="AQ38" i="19"/>
  <c r="BE37" i="19" s="1"/>
  <c r="BI37" i="19" s="1"/>
  <c r="AR38" i="19"/>
  <c r="AO40" i="19"/>
  <c r="AW42" i="19" s="1"/>
  <c r="AP40" i="19"/>
  <c r="BC42" i="19" s="1"/>
  <c r="BD42" i="19" s="1"/>
  <c r="AQ40" i="19"/>
  <c r="BH42" i="19" s="1"/>
  <c r="BI42" i="19" s="1"/>
  <c r="AR40" i="19"/>
  <c r="AO45" i="19"/>
  <c r="AW48" i="19" s="1"/>
  <c r="AP45" i="19"/>
  <c r="BC48" i="19" s="1"/>
  <c r="BD48" i="19" s="1"/>
  <c r="AQ45" i="19"/>
  <c r="BH48" i="19" s="1"/>
  <c r="BI48" i="19" s="1"/>
  <c r="AR45" i="19"/>
  <c r="AO47" i="19"/>
  <c r="AU49" i="19" s="1"/>
  <c r="AP47" i="19"/>
  <c r="BA49" i="19" s="1"/>
  <c r="AQ47" i="19"/>
  <c r="BF49" i="19" s="1"/>
  <c r="AR47" i="19"/>
  <c r="AO50" i="19"/>
  <c r="AV47" i="19" s="1"/>
  <c r="AP50" i="19"/>
  <c r="BB47" i="19" s="1"/>
  <c r="BD47" i="19" s="1"/>
  <c r="AQ50" i="19"/>
  <c r="BG47" i="19" s="1"/>
  <c r="BI47" i="19" s="1"/>
  <c r="AR50" i="19"/>
  <c r="AO51" i="19"/>
  <c r="AP51" i="19"/>
  <c r="AZ5" i="19" s="1"/>
  <c r="AQ51" i="19"/>
  <c r="AR51" i="19"/>
  <c r="AQ4" i="19"/>
  <c r="AR4" i="19"/>
  <c r="AO4" i="19"/>
  <c r="AP4" i="19"/>
  <c r="AX4" i="19"/>
  <c r="BJ3" i="19"/>
  <c r="BJ5" i="19" s="1"/>
  <c r="BE3" i="19"/>
  <c r="BE7" i="19" s="1"/>
  <c r="AZ3" i="19"/>
  <c r="AT3" i="19"/>
  <c r="AX7" i="19"/>
  <c r="AW3" i="19"/>
  <c r="BM3" i="19"/>
  <c r="BH3" i="19"/>
  <c r="BH7" i="19" s="1"/>
  <c r="BC3" i="19"/>
  <c r="BC5" i="19" s="1"/>
  <c r="BL3" i="19"/>
  <c r="BL6" i="19" s="1"/>
  <c r="BG3" i="19"/>
  <c r="BB3" i="19"/>
  <c r="BB4" i="19" s="1"/>
  <c r="AV3" i="19"/>
  <c r="AX6" i="19"/>
  <c r="AX5" i="19"/>
  <c r="BK3" i="19"/>
  <c r="BK6" i="19" s="1"/>
  <c r="BF3" i="19"/>
  <c r="BA3" i="19"/>
  <c r="BA5" i="19" s="1"/>
  <c r="AU3" i="19"/>
  <c r="AA73" i="19"/>
  <c r="AP3" i="19"/>
  <c r="AQ3" i="19"/>
  <c r="AZ7" i="19"/>
  <c r="BG6" i="19"/>
  <c r="BM5" i="19"/>
  <c r="AA69" i="19"/>
  <c r="K51" i="19"/>
  <c r="AO3" i="19"/>
  <c r="AZ6" i="19"/>
  <c r="BM7" i="19"/>
  <c r="BM6" i="19"/>
  <c r="AZ4" i="19"/>
  <c r="BG7" i="19"/>
  <c r="BM4" i="19"/>
  <c r="K68" i="19"/>
  <c r="AA71" i="19"/>
  <c r="FO37" i="25" l="1"/>
  <c r="FP37" i="25" s="1"/>
  <c r="BW30" i="25"/>
  <c r="BX30" i="25" s="1"/>
  <c r="BW24" i="25"/>
  <c r="BX24" i="25" s="1"/>
  <c r="BW22" i="25"/>
  <c r="BX22" i="25" s="1"/>
  <c r="BW42" i="25"/>
  <c r="BX42" i="25" s="1"/>
  <c r="BW23" i="25"/>
  <c r="BX23" i="25" s="1"/>
  <c r="BW37" i="25"/>
  <c r="BX37" i="25" s="1"/>
  <c r="BW41" i="25"/>
  <c r="BX41" i="25" s="1"/>
  <c r="FO34" i="25"/>
  <c r="FP34" i="25" s="1"/>
  <c r="FO13" i="25"/>
  <c r="FP13" i="25" s="1"/>
  <c r="FO18" i="25"/>
  <c r="FP18" i="25" s="1"/>
  <c r="FO19" i="25"/>
  <c r="FP19" i="25" s="1"/>
  <c r="FO23" i="25"/>
  <c r="FP23" i="25" s="1"/>
  <c r="FQ23" i="25" s="1"/>
  <c r="FO17" i="25"/>
  <c r="FP17" i="25" s="1"/>
  <c r="FQ17" i="25" s="1"/>
  <c r="FQ11" i="25"/>
  <c r="BY31" i="25"/>
  <c r="BY17" i="25"/>
  <c r="FQ35" i="25"/>
  <c r="FQ36" i="25"/>
  <c r="FQ10" i="25"/>
  <c r="FQ24" i="25"/>
  <c r="FQ16" i="25"/>
  <c r="BY19" i="25"/>
  <c r="FQ12" i="25"/>
  <c r="BY30" i="25"/>
  <c r="BY24" i="25"/>
  <c r="BY42" i="25"/>
  <c r="BY23" i="25"/>
  <c r="BY40" i="25"/>
  <c r="FQ22" i="25"/>
  <c r="FQ37" i="25"/>
  <c r="BY16" i="25"/>
  <c r="BY35" i="25"/>
  <c r="BY37" i="25"/>
  <c r="BY36" i="25"/>
  <c r="BY43" i="25"/>
  <c r="FQ34" i="25"/>
  <c r="BY28" i="25"/>
  <c r="CA49" i="25"/>
  <c r="BZ49" i="25"/>
  <c r="FQ6" i="25"/>
  <c r="BY4" i="25"/>
  <c r="FQ49" i="25"/>
  <c r="FS31" i="25"/>
  <c r="FR31" i="25"/>
  <c r="FS29" i="25"/>
  <c r="FR29" i="25"/>
  <c r="FS42" i="25"/>
  <c r="FR42" i="25"/>
  <c r="CA47" i="25"/>
  <c r="BZ47" i="25"/>
  <c r="BW34" i="25"/>
  <c r="BX34" i="25" s="1"/>
  <c r="BY22" i="25"/>
  <c r="BY25" i="25"/>
  <c r="FQ13" i="25"/>
  <c r="BY12" i="25"/>
  <c r="FS30" i="25"/>
  <c r="FR30" i="25"/>
  <c r="BY5" i="25"/>
  <c r="FS41" i="25"/>
  <c r="FR41" i="25"/>
  <c r="FQ5" i="25"/>
  <c r="FS46" i="25"/>
  <c r="BW18" i="25"/>
  <c r="BX18" i="25" s="1"/>
  <c r="FQ18" i="25"/>
  <c r="FQ44" i="25"/>
  <c r="FS40" i="25"/>
  <c r="FR40" i="25"/>
  <c r="BY29" i="25"/>
  <c r="FQ25" i="25"/>
  <c r="BY50" i="25"/>
  <c r="CA46" i="25"/>
  <c r="BZ46" i="25"/>
  <c r="BY10" i="25"/>
  <c r="CA11" i="25" s="1"/>
  <c r="FQ32" i="25"/>
  <c r="FS28" i="25"/>
  <c r="FR28" i="25"/>
  <c r="FQ4" i="25"/>
  <c r="FS43" i="25"/>
  <c r="FR43" i="25"/>
  <c r="FQ47" i="25"/>
  <c r="BY41" i="25"/>
  <c r="FQ48" i="25"/>
  <c r="BY13" i="25"/>
  <c r="CA48" i="25"/>
  <c r="BZ48" i="25"/>
  <c r="FQ19" i="25"/>
  <c r="BY7" i="25"/>
  <c r="BD37" i="19"/>
  <c r="AI30" i="19"/>
  <c r="BE6" i="19"/>
  <c r="BH4" i="19"/>
  <c r="BE5" i="19"/>
  <c r="AI22" i="19"/>
  <c r="AI42" i="19"/>
  <c r="AI47" i="19"/>
  <c r="AI17" i="19"/>
  <c r="AI19" i="19"/>
  <c r="AI43" i="19"/>
  <c r="AI18" i="19"/>
  <c r="AI34" i="19"/>
  <c r="FI35" i="19"/>
  <c r="AI46" i="19"/>
  <c r="AI25" i="19"/>
  <c r="BI46" i="19"/>
  <c r="Y46" i="19" s="1"/>
  <c r="AI29" i="19"/>
  <c r="AI11" i="19"/>
  <c r="AI10" i="19"/>
  <c r="AI13" i="19"/>
  <c r="BH6" i="19"/>
  <c r="FI37" i="19"/>
  <c r="BK4" i="19"/>
  <c r="BJ6" i="19"/>
  <c r="BN6" i="19" s="1"/>
  <c r="AI23" i="19"/>
  <c r="BG4" i="19"/>
  <c r="AI37" i="19"/>
  <c r="AI48" i="19"/>
  <c r="AI31" i="19"/>
  <c r="AI12" i="19"/>
  <c r="AI36" i="19"/>
  <c r="AI28" i="19"/>
  <c r="FI36" i="19"/>
  <c r="AG36" i="19"/>
  <c r="AI40" i="19"/>
  <c r="AI16" i="19"/>
  <c r="AI35" i="19"/>
  <c r="AI24" i="19"/>
  <c r="AI49" i="19"/>
  <c r="AI41" i="19"/>
  <c r="FI34" i="19"/>
  <c r="BD34" i="19"/>
  <c r="BD46" i="19"/>
  <c r="BL4" i="19"/>
  <c r="BA6" i="19"/>
  <c r="BL7" i="19"/>
  <c r="BE4" i="19"/>
  <c r="BJ7" i="19"/>
  <c r="BB5" i="19"/>
  <c r="U5" i="19" s="1"/>
  <c r="FI4" i="19"/>
  <c r="BA7" i="19"/>
  <c r="BJ4" i="19"/>
  <c r="BK7" i="19"/>
  <c r="FI41" i="19"/>
  <c r="FI31" i="19"/>
  <c r="FI22" i="19"/>
  <c r="FI17" i="19"/>
  <c r="FI42" i="19"/>
  <c r="FI18" i="19"/>
  <c r="FI13" i="19"/>
  <c r="FI12" i="19"/>
  <c r="FI25" i="19"/>
  <c r="FI49" i="19"/>
  <c r="FI46" i="19"/>
  <c r="FI47" i="19"/>
  <c r="FI43" i="19"/>
  <c r="FI29" i="19"/>
  <c r="FI11" i="19"/>
  <c r="FI28" i="19"/>
  <c r="FI48" i="19"/>
  <c r="FI23" i="19"/>
  <c r="FI16" i="19"/>
  <c r="FI24" i="19"/>
  <c r="FI19" i="19"/>
  <c r="FI40" i="19"/>
  <c r="FI10" i="19"/>
  <c r="FI30" i="19"/>
  <c r="BD49" i="19"/>
  <c r="BD10" i="19"/>
  <c r="BI43" i="19"/>
  <c r="Y43" i="19" s="1"/>
  <c r="BD40" i="19"/>
  <c r="BC6" i="19"/>
  <c r="BB7" i="19"/>
  <c r="BL5" i="19"/>
  <c r="BA4" i="19"/>
  <c r="BB6" i="19"/>
  <c r="BH5" i="19"/>
  <c r="BC4" i="19"/>
  <c r="BK5" i="19"/>
  <c r="AU6" i="19"/>
  <c r="AU5" i="19"/>
  <c r="AU4" i="19"/>
  <c r="AU7" i="19"/>
  <c r="FI6" i="19"/>
  <c r="BC7" i="19"/>
  <c r="AW5" i="19"/>
  <c r="AW6" i="19"/>
  <c r="AW4" i="19"/>
  <c r="AW7" i="19"/>
  <c r="BI28" i="19"/>
  <c r="Y28" i="19" s="1"/>
  <c r="BI49" i="19"/>
  <c r="Y49" i="19" s="1"/>
  <c r="BI16" i="19"/>
  <c r="Y16" i="19" s="1"/>
  <c r="BI10" i="19"/>
  <c r="Y10" i="19" s="1"/>
  <c r="FI5" i="19"/>
  <c r="FI7" i="19"/>
  <c r="AV7" i="19"/>
  <c r="AV6" i="19"/>
  <c r="AV4" i="19"/>
  <c r="AV5" i="19"/>
  <c r="BD28" i="19"/>
  <c r="BD19" i="19"/>
  <c r="BD16" i="19"/>
  <c r="BI40" i="19"/>
  <c r="Y40" i="19" s="1"/>
  <c r="BI34" i="19"/>
  <c r="Y34" i="19" s="1"/>
  <c r="BI22" i="19"/>
  <c r="Y22" i="19" s="1"/>
  <c r="BI13" i="19"/>
  <c r="Y13" i="19" s="1"/>
  <c r="AT5" i="19"/>
  <c r="AT7" i="19"/>
  <c r="AT6" i="19"/>
  <c r="AT4" i="19"/>
  <c r="BD43" i="19"/>
  <c r="BD22" i="19"/>
  <c r="BD13" i="19"/>
  <c r="R46" i="19"/>
  <c r="S46" i="19"/>
  <c r="T46" i="19"/>
  <c r="U46" i="19"/>
  <c r="R48" i="19"/>
  <c r="S48" i="19"/>
  <c r="T48" i="19"/>
  <c r="U48" i="19"/>
  <c r="R34" i="19"/>
  <c r="S34" i="19"/>
  <c r="T34" i="19"/>
  <c r="U34" i="19"/>
  <c r="R37" i="19"/>
  <c r="S37" i="19"/>
  <c r="T37" i="19"/>
  <c r="U37" i="19"/>
  <c r="R30" i="19"/>
  <c r="S30" i="19"/>
  <c r="T30" i="19"/>
  <c r="U30" i="19"/>
  <c r="R29" i="19"/>
  <c r="S29" i="19"/>
  <c r="T29" i="19"/>
  <c r="U29" i="19"/>
  <c r="R17" i="19"/>
  <c r="S17" i="19"/>
  <c r="T17" i="19"/>
  <c r="U17" i="19"/>
  <c r="R12" i="19"/>
  <c r="S12" i="19"/>
  <c r="T12" i="19"/>
  <c r="U12" i="19"/>
  <c r="R11" i="19"/>
  <c r="S11" i="19"/>
  <c r="T11" i="19"/>
  <c r="U11" i="19"/>
  <c r="R31" i="19"/>
  <c r="S31" i="19"/>
  <c r="T31" i="19"/>
  <c r="U31" i="19"/>
  <c r="R40" i="19"/>
  <c r="S40" i="19"/>
  <c r="T40" i="19"/>
  <c r="U40" i="19"/>
  <c r="R41" i="19"/>
  <c r="S41" i="19"/>
  <c r="T41" i="19"/>
  <c r="U41" i="19"/>
  <c r="R36" i="19"/>
  <c r="S36" i="19"/>
  <c r="T36" i="19"/>
  <c r="U36" i="19"/>
  <c r="R25" i="19"/>
  <c r="S25" i="19"/>
  <c r="T25" i="19"/>
  <c r="U25" i="19"/>
  <c r="R16" i="19"/>
  <c r="S16" i="19"/>
  <c r="T16" i="19"/>
  <c r="U16" i="19"/>
  <c r="R24" i="19"/>
  <c r="S24" i="19"/>
  <c r="T24" i="19"/>
  <c r="U24" i="19"/>
  <c r="R18" i="19"/>
  <c r="S18" i="19"/>
  <c r="T18" i="19"/>
  <c r="U18" i="19"/>
  <c r="R49" i="19"/>
  <c r="S49" i="19"/>
  <c r="T49" i="19"/>
  <c r="U49" i="19"/>
  <c r="R42" i="19"/>
  <c r="S42" i="19"/>
  <c r="T42" i="19"/>
  <c r="U42" i="19"/>
  <c r="R28" i="19"/>
  <c r="S28" i="19"/>
  <c r="T28" i="19"/>
  <c r="U28" i="19"/>
  <c r="R22" i="19"/>
  <c r="S22" i="19"/>
  <c r="T22" i="19"/>
  <c r="U22" i="19"/>
  <c r="R23" i="19"/>
  <c r="S23" i="19"/>
  <c r="T23" i="19"/>
  <c r="U23" i="19"/>
  <c r="R19" i="19"/>
  <c r="S19" i="19"/>
  <c r="T19" i="19"/>
  <c r="U19" i="19"/>
  <c r="R10" i="19"/>
  <c r="S10" i="19"/>
  <c r="T10" i="19"/>
  <c r="U10" i="19"/>
  <c r="R47" i="19"/>
  <c r="S47" i="19"/>
  <c r="T47" i="19"/>
  <c r="U47" i="19"/>
  <c r="R35" i="19"/>
  <c r="S35" i="19"/>
  <c r="T35" i="19"/>
  <c r="U35" i="19"/>
  <c r="R13" i="19"/>
  <c r="DR13" i="19" s="1"/>
  <c r="S13" i="19"/>
  <c r="T13" i="19"/>
  <c r="U13" i="19"/>
  <c r="R43" i="19"/>
  <c r="S43" i="19"/>
  <c r="T43" i="19"/>
  <c r="U43" i="19"/>
  <c r="EC13" i="19"/>
  <c r="BF4" i="19"/>
  <c r="BF7" i="19"/>
  <c r="BI7" i="19" s="1"/>
  <c r="BF5" i="19"/>
  <c r="BF6" i="19"/>
  <c r="W34" i="19"/>
  <c r="Y30" i="19"/>
  <c r="W22" i="19"/>
  <c r="Y11" i="19"/>
  <c r="W12" i="19"/>
  <c r="W10" i="19"/>
  <c r="W29" i="19"/>
  <c r="W37" i="19"/>
  <c r="Y23" i="19"/>
  <c r="Y36" i="19"/>
  <c r="Y19" i="19"/>
  <c r="Y35" i="19"/>
  <c r="W11" i="19"/>
  <c r="W47" i="19"/>
  <c r="Y48" i="19"/>
  <c r="Y42" i="19"/>
  <c r="W35" i="19"/>
  <c r="W36" i="19"/>
  <c r="Y31" i="19"/>
  <c r="W17" i="19"/>
  <c r="W24" i="19"/>
  <c r="Y17" i="19"/>
  <c r="W49" i="19"/>
  <c r="W41" i="19"/>
  <c r="Y37" i="19"/>
  <c r="W28" i="19"/>
  <c r="W30" i="19"/>
  <c r="Y24" i="19"/>
  <c r="W18" i="19"/>
  <c r="W13" i="19"/>
  <c r="W46" i="19"/>
  <c r="Y47" i="19"/>
  <c r="W42" i="19"/>
  <c r="Y29" i="19"/>
  <c r="W23" i="19"/>
  <c r="Y25" i="19"/>
  <c r="W19" i="19"/>
  <c r="Y12" i="19"/>
  <c r="W48" i="19"/>
  <c r="Y41" i="19"/>
  <c r="W40" i="19"/>
  <c r="W43" i="19"/>
  <c r="W31" i="19"/>
  <c r="W25" i="19"/>
  <c r="W16" i="19"/>
  <c r="Y18" i="19"/>
  <c r="CA6" i="25" l="1"/>
  <c r="CB47" i="25"/>
  <c r="CC47" i="25" s="1"/>
  <c r="FS7" i="25"/>
  <c r="FT29" i="25"/>
  <c r="FU29" i="25" s="1"/>
  <c r="FV29" i="25" s="1"/>
  <c r="CB46" i="25"/>
  <c r="CC46" i="25" s="1"/>
  <c r="BZ6" i="25"/>
  <c r="FT31" i="25"/>
  <c r="FU31" i="25" s="1"/>
  <c r="CB48" i="25"/>
  <c r="CC48" i="25" s="1"/>
  <c r="CD48" i="25" s="1"/>
  <c r="FT41" i="25"/>
  <c r="FU41" i="25" s="1"/>
  <c r="FV41" i="25" s="1"/>
  <c r="FT43" i="25"/>
  <c r="FU43" i="25" s="1"/>
  <c r="FT28" i="25"/>
  <c r="FU28" i="25" s="1"/>
  <c r="CA13" i="25"/>
  <c r="BZ13" i="25"/>
  <c r="CA41" i="25"/>
  <c r="BZ41" i="25"/>
  <c r="FS47" i="25"/>
  <c r="FR47" i="25"/>
  <c r="FS4" i="25"/>
  <c r="FQ8" i="25"/>
  <c r="FR4" i="25"/>
  <c r="FS25" i="25"/>
  <c r="FR25" i="25"/>
  <c r="BZ11" i="25"/>
  <c r="CA12" i="25"/>
  <c r="BZ12" i="25"/>
  <c r="CA25" i="25"/>
  <c r="BZ25" i="25"/>
  <c r="BY34" i="25"/>
  <c r="CA37" i="25" s="1"/>
  <c r="BY32" i="25"/>
  <c r="CA28" i="25"/>
  <c r="BZ28" i="25"/>
  <c r="CA43" i="25"/>
  <c r="BZ43" i="25"/>
  <c r="CA16" i="25"/>
  <c r="FQ26" i="25"/>
  <c r="FS22" i="25"/>
  <c r="FR22" i="25"/>
  <c r="CA23" i="25"/>
  <c r="BZ23" i="25"/>
  <c r="CA24" i="25"/>
  <c r="BZ24" i="25"/>
  <c r="FS12" i="25"/>
  <c r="FR12" i="25"/>
  <c r="FS10" i="25"/>
  <c r="FQ14" i="25"/>
  <c r="FR10" i="25"/>
  <c r="FS35" i="25"/>
  <c r="FR35" i="25"/>
  <c r="CA31" i="25"/>
  <c r="BZ31" i="25"/>
  <c r="BZ7" i="25"/>
  <c r="CA7" i="25"/>
  <c r="CD46" i="25"/>
  <c r="FT40" i="25"/>
  <c r="FU40" i="25" s="1"/>
  <c r="FV40" i="25" s="1"/>
  <c r="FS18" i="25"/>
  <c r="FR18" i="25"/>
  <c r="FQ50" i="25"/>
  <c r="FT42" i="25"/>
  <c r="FU42" i="25" s="1"/>
  <c r="FV42" i="25" s="1"/>
  <c r="FS49" i="25"/>
  <c r="FR49" i="25"/>
  <c r="FS6" i="25"/>
  <c r="FR6" i="25"/>
  <c r="FQ20" i="25"/>
  <c r="FS16" i="25"/>
  <c r="FR16" i="25"/>
  <c r="FR7" i="25"/>
  <c r="FT7" i="25" s="1"/>
  <c r="FU7" i="25" s="1"/>
  <c r="FS48" i="25"/>
  <c r="FR48" i="25"/>
  <c r="CB6" i="25"/>
  <c r="CC6" i="25" s="1"/>
  <c r="CD6" i="25" s="1"/>
  <c r="FV43" i="25"/>
  <c r="BY14" i="25"/>
  <c r="CA10" i="25"/>
  <c r="BZ10" i="25"/>
  <c r="CA29" i="25"/>
  <c r="BZ29" i="25"/>
  <c r="BY18" i="25"/>
  <c r="CA19" i="25" s="1"/>
  <c r="FR46" i="25"/>
  <c r="FT46" i="25" s="1"/>
  <c r="FU46" i="25" s="1"/>
  <c r="FS5" i="25"/>
  <c r="FR5" i="25"/>
  <c r="FT30" i="25"/>
  <c r="FU30" i="25" s="1"/>
  <c r="FV30" i="25" s="1"/>
  <c r="CA22" i="25"/>
  <c r="BY26" i="25"/>
  <c r="BZ22" i="25"/>
  <c r="CD47" i="25"/>
  <c r="FS17" i="25"/>
  <c r="FR17" i="25"/>
  <c r="FQ38" i="25"/>
  <c r="FS34" i="25"/>
  <c r="FR34" i="25"/>
  <c r="FS37" i="25"/>
  <c r="FR37" i="25"/>
  <c r="BY44" i="25"/>
  <c r="CA40" i="25"/>
  <c r="BZ40" i="25"/>
  <c r="CA42" i="25"/>
  <c r="BZ42" i="25"/>
  <c r="CA30" i="25"/>
  <c r="BZ30" i="25"/>
  <c r="FS24" i="25"/>
  <c r="FR24" i="25"/>
  <c r="FS36" i="25"/>
  <c r="FR36" i="25"/>
  <c r="CA17" i="25"/>
  <c r="FS19" i="25"/>
  <c r="FR19" i="25"/>
  <c r="FS23" i="25"/>
  <c r="FR23" i="25"/>
  <c r="FV28" i="25"/>
  <c r="CB11" i="25"/>
  <c r="CC11" i="25" s="1"/>
  <c r="CA5" i="25"/>
  <c r="BZ5" i="25"/>
  <c r="FS13" i="25"/>
  <c r="FR13" i="25"/>
  <c r="FV31" i="25"/>
  <c r="BY8" i="25"/>
  <c r="CA4" i="25"/>
  <c r="BZ4" i="25"/>
  <c r="CB49" i="25"/>
  <c r="CC49" i="25" s="1"/>
  <c r="CD49" i="25" s="1"/>
  <c r="BZ36" i="25"/>
  <c r="FS11" i="25"/>
  <c r="FR11" i="25"/>
  <c r="BI6" i="19"/>
  <c r="Y6" i="19" s="1"/>
  <c r="T5" i="19"/>
  <c r="BD4" i="19"/>
  <c r="V4" i="19" s="1"/>
  <c r="FI38" i="19"/>
  <c r="BI4" i="19"/>
  <c r="Y4" i="19" s="1"/>
  <c r="T7" i="19"/>
  <c r="BN4" i="19"/>
  <c r="W4" i="19" s="1"/>
  <c r="Y7" i="19"/>
  <c r="W6" i="19"/>
  <c r="BD5" i="19"/>
  <c r="S6" i="19"/>
  <c r="R7" i="19"/>
  <c r="DR7" i="19" s="1"/>
  <c r="BN5" i="19"/>
  <c r="T6" i="19"/>
  <c r="R5" i="19"/>
  <c r="R6" i="19"/>
  <c r="R4" i="19"/>
  <c r="T4" i="19"/>
  <c r="BD7" i="19"/>
  <c r="BN7" i="19"/>
  <c r="AI7" i="19" s="1"/>
  <c r="U6" i="19"/>
  <c r="BD6" i="19"/>
  <c r="BI5" i="19"/>
  <c r="S5" i="19"/>
  <c r="U4" i="19"/>
  <c r="S4" i="19"/>
  <c r="FI14" i="19"/>
  <c r="U7" i="19"/>
  <c r="FI44" i="19"/>
  <c r="FJ5" i="19"/>
  <c r="FI50" i="19"/>
  <c r="FJ11" i="19"/>
  <c r="FI26" i="19"/>
  <c r="FJ12" i="19"/>
  <c r="FJ10" i="19"/>
  <c r="FI32" i="19"/>
  <c r="S7" i="19"/>
  <c r="FI20" i="19"/>
  <c r="FJ13" i="19"/>
  <c r="X35" i="19"/>
  <c r="X40" i="19"/>
  <c r="V10" i="19"/>
  <c r="V12" i="19"/>
  <c r="V24" i="19"/>
  <c r="V34" i="19"/>
  <c r="V40" i="19"/>
  <c r="V23" i="19"/>
  <c r="V43" i="19"/>
  <c r="V29" i="19"/>
  <c r="V42" i="19"/>
  <c r="V48" i="19"/>
  <c r="V37" i="19"/>
  <c r="V49" i="19"/>
  <c r="V25" i="19"/>
  <c r="V47" i="19"/>
  <c r="V13" i="19"/>
  <c r="V31" i="19"/>
  <c r="V35" i="19"/>
  <c r="V28" i="19"/>
  <c r="V30" i="19"/>
  <c r="V18" i="19"/>
  <c r="V22" i="19"/>
  <c r="V36" i="19"/>
  <c r="V11" i="19"/>
  <c r="V19" i="19"/>
  <c r="V16" i="19"/>
  <c r="V41" i="19"/>
  <c r="V17" i="19"/>
  <c r="V46" i="19"/>
  <c r="X36" i="19"/>
  <c r="X29" i="19"/>
  <c r="X16" i="19"/>
  <c r="X43" i="19"/>
  <c r="X19" i="19"/>
  <c r="X18" i="19"/>
  <c r="X28" i="19"/>
  <c r="X23" i="19"/>
  <c r="X46" i="19"/>
  <c r="X13" i="19"/>
  <c r="X37" i="19"/>
  <c r="X25" i="19"/>
  <c r="X42" i="19"/>
  <c r="X31" i="19"/>
  <c r="X48" i="19"/>
  <c r="X24" i="19"/>
  <c r="X11" i="19"/>
  <c r="X22" i="19"/>
  <c r="X34" i="19"/>
  <c r="X49" i="19"/>
  <c r="X10" i="19"/>
  <c r="X30" i="19"/>
  <c r="X41" i="19"/>
  <c r="X17" i="19"/>
  <c r="X47" i="19"/>
  <c r="X12" i="19"/>
  <c r="BQ19" i="19"/>
  <c r="BQ16" i="19"/>
  <c r="BQ25" i="19"/>
  <c r="BQ47" i="19"/>
  <c r="BQ13" i="19"/>
  <c r="BQ31" i="19"/>
  <c r="BQ35" i="19"/>
  <c r="BQ10" i="19"/>
  <c r="BQ12" i="19"/>
  <c r="BQ24" i="19"/>
  <c r="BQ34" i="19"/>
  <c r="BQ41" i="19"/>
  <c r="BQ18" i="19"/>
  <c r="BQ22" i="19"/>
  <c r="BQ36" i="19"/>
  <c r="BQ11" i="19"/>
  <c r="BQ29" i="19"/>
  <c r="BQ42" i="19"/>
  <c r="BQ48" i="19"/>
  <c r="BQ17" i="19"/>
  <c r="BQ46" i="19"/>
  <c r="BQ28" i="19"/>
  <c r="BQ30" i="19"/>
  <c r="BQ37" i="19"/>
  <c r="BQ49" i="19"/>
  <c r="BQ40" i="19"/>
  <c r="BQ23" i="19"/>
  <c r="BQ43" i="19"/>
  <c r="DR19" i="19"/>
  <c r="FT6" i="25" l="1"/>
  <c r="FU6" i="25" s="1"/>
  <c r="BZ19" i="25"/>
  <c r="FT17" i="25"/>
  <c r="FU17" i="25" s="1"/>
  <c r="CA36" i="25"/>
  <c r="BZ35" i="25"/>
  <c r="CA35" i="25"/>
  <c r="CB13" i="25"/>
  <c r="CC13" i="25" s="1"/>
  <c r="FT18" i="25"/>
  <c r="FU18" i="25" s="1"/>
  <c r="CB7" i="25"/>
  <c r="CC7" i="25" s="1"/>
  <c r="CB31" i="25"/>
  <c r="CC31" i="25" s="1"/>
  <c r="FT25" i="25"/>
  <c r="FU25" i="25" s="1"/>
  <c r="FT4" i="25"/>
  <c r="FU4" i="25" s="1"/>
  <c r="FT37" i="25"/>
  <c r="FU37" i="25" s="1"/>
  <c r="CB29" i="25"/>
  <c r="CC29" i="25" s="1"/>
  <c r="FT11" i="25"/>
  <c r="FU11" i="25" s="1"/>
  <c r="FT22" i="25"/>
  <c r="FU22" i="25" s="1"/>
  <c r="CB35" i="25"/>
  <c r="CC35" i="25" s="1"/>
  <c r="CB5" i="25"/>
  <c r="CC5" i="25" s="1"/>
  <c r="FT23" i="25"/>
  <c r="FU23" i="25" s="1"/>
  <c r="CB12" i="25"/>
  <c r="CC12" i="25" s="1"/>
  <c r="CB36" i="25"/>
  <c r="CC36" i="25" s="1"/>
  <c r="FT13" i="25"/>
  <c r="FU13" i="25" s="1"/>
  <c r="FT48" i="25"/>
  <c r="FU48" i="25" s="1"/>
  <c r="FT16" i="25"/>
  <c r="FU16" i="25" s="1"/>
  <c r="CB28" i="25"/>
  <c r="CC28" i="25" s="1"/>
  <c r="CB41" i="25"/>
  <c r="CC41" i="25" s="1"/>
  <c r="FT24" i="25"/>
  <c r="FU24" i="25" s="1"/>
  <c r="CB30" i="25"/>
  <c r="CC30" i="25" s="1"/>
  <c r="FT5" i="25"/>
  <c r="FU5" i="25" s="1"/>
  <c r="CB22" i="25"/>
  <c r="CC22" i="25" s="1"/>
  <c r="FT12" i="25"/>
  <c r="FU12" i="25" s="1"/>
  <c r="CB10" i="25"/>
  <c r="CC10" i="25" s="1"/>
  <c r="CB25" i="25"/>
  <c r="CC25" i="25" s="1"/>
  <c r="CB40" i="25"/>
  <c r="CC40" i="25" s="1"/>
  <c r="FT49" i="25"/>
  <c r="FU49" i="25" s="1"/>
  <c r="FT10" i="25"/>
  <c r="FU10" i="25" s="1"/>
  <c r="FV10" i="25" s="1"/>
  <c r="CB24" i="25"/>
  <c r="CC24" i="25" s="1"/>
  <c r="FT47" i="25"/>
  <c r="FU47" i="25" s="1"/>
  <c r="CB4" i="25"/>
  <c r="CC4" i="25" s="1"/>
  <c r="CD4" i="25" s="1"/>
  <c r="FT19" i="25"/>
  <c r="FU19" i="25" s="1"/>
  <c r="FT34" i="25"/>
  <c r="FU34" i="25" s="1"/>
  <c r="FV34" i="25" s="1"/>
  <c r="CB43" i="25"/>
  <c r="CC43" i="25" s="1"/>
  <c r="CB23" i="25"/>
  <c r="CC23" i="25" s="1"/>
  <c r="CE6" i="25"/>
  <c r="FW42" i="25"/>
  <c r="FW30" i="25"/>
  <c r="CE49" i="25"/>
  <c r="FW40" i="25"/>
  <c r="FV7" i="25"/>
  <c r="FW31" i="25"/>
  <c r="CB19" i="25"/>
  <c r="CC19" i="25" s="1"/>
  <c r="FV17" i="25"/>
  <c r="CD22" i="25"/>
  <c r="FV5" i="25"/>
  <c r="FV6" i="25"/>
  <c r="FW41" i="25"/>
  <c r="FV12" i="25"/>
  <c r="BY20" i="25"/>
  <c r="CD28" i="25"/>
  <c r="CD25" i="25"/>
  <c r="FV47" i="25"/>
  <c r="CD36" i="25"/>
  <c r="FW29" i="25"/>
  <c r="FV24" i="25"/>
  <c r="CD40" i="25"/>
  <c r="FV37" i="25"/>
  <c r="FW43" i="25"/>
  <c r="FV16" i="25"/>
  <c r="CD7" i="25"/>
  <c r="CD43" i="25"/>
  <c r="BY38" i="25"/>
  <c r="CA34" i="25"/>
  <c r="BZ34" i="25"/>
  <c r="CD11" i="25"/>
  <c r="CA18" i="25"/>
  <c r="BZ18" i="25"/>
  <c r="FV11" i="25"/>
  <c r="CD35" i="25"/>
  <c r="FV13" i="25"/>
  <c r="CD5" i="25"/>
  <c r="FW28" i="25"/>
  <c r="BZ17" i="25"/>
  <c r="FT36" i="25"/>
  <c r="FU36" i="25" s="1"/>
  <c r="FV36" i="25" s="1"/>
  <c r="CD30" i="25"/>
  <c r="CB42" i="25"/>
  <c r="CC42" i="25" s="1"/>
  <c r="CD42" i="25" s="1"/>
  <c r="CE47" i="25"/>
  <c r="CD29" i="25"/>
  <c r="CD10" i="25"/>
  <c r="CE48" i="25"/>
  <c r="FV18" i="25"/>
  <c r="CE46" i="25"/>
  <c r="CD31" i="25"/>
  <c r="FT35" i="25"/>
  <c r="FU35" i="25" s="1"/>
  <c r="FV35" i="25" s="1"/>
  <c r="FV22" i="25"/>
  <c r="BZ16" i="25"/>
  <c r="BZ37" i="25"/>
  <c r="FV4" i="25"/>
  <c r="CD13" i="25"/>
  <c r="FV23" i="25"/>
  <c r="FV19" i="25"/>
  <c r="CD19" i="25"/>
  <c r="FV46" i="25"/>
  <c r="FV48" i="25"/>
  <c r="FV49" i="25"/>
  <c r="CD24" i="25"/>
  <c r="CD23" i="25"/>
  <c r="CD12" i="25"/>
  <c r="FV25" i="25"/>
  <c r="CD41" i="25"/>
  <c r="BQ4" i="19"/>
  <c r="X6" i="19"/>
  <c r="X4" i="19"/>
  <c r="AI4" i="19"/>
  <c r="V7" i="19"/>
  <c r="W5" i="19"/>
  <c r="AI6" i="19"/>
  <c r="Y5" i="19"/>
  <c r="V6" i="19"/>
  <c r="V5" i="19"/>
  <c r="BQ7" i="19"/>
  <c r="BQ5" i="19"/>
  <c r="BQ6" i="19"/>
  <c r="W7" i="19"/>
  <c r="X7" i="19" s="1"/>
  <c r="FK11" i="19"/>
  <c r="FK13" i="19"/>
  <c r="FK12" i="19"/>
  <c r="FK10" i="19"/>
  <c r="FI8" i="19"/>
  <c r="BR12" i="19"/>
  <c r="BR46" i="19"/>
  <c r="BQ32" i="19"/>
  <c r="BR48" i="19"/>
  <c r="BQ14" i="19"/>
  <c r="BR40" i="19"/>
  <c r="BR11" i="19"/>
  <c r="BR42" i="19"/>
  <c r="BR10" i="19"/>
  <c r="BQ44" i="19"/>
  <c r="BQ26" i="19"/>
  <c r="BQ20" i="19"/>
  <c r="BR13" i="19"/>
  <c r="BQ50" i="19"/>
  <c r="BQ38" i="19"/>
  <c r="DR25" i="19"/>
  <c r="FJ18" i="19"/>
  <c r="CB18" i="25" l="1"/>
  <c r="CC18" i="25" s="1"/>
  <c r="FW35" i="25"/>
  <c r="FW36" i="25"/>
  <c r="CE41" i="25"/>
  <c r="CE24" i="25"/>
  <c r="FW34" i="25"/>
  <c r="CE13" i="25"/>
  <c r="FW22" i="25"/>
  <c r="CE10" i="25"/>
  <c r="FW32" i="25"/>
  <c r="FY28" i="25"/>
  <c r="FX28" i="25"/>
  <c r="FZ28" i="25" s="1"/>
  <c r="GA28" i="25" s="1"/>
  <c r="CE35" i="25"/>
  <c r="CE11" i="25"/>
  <c r="FW16" i="25"/>
  <c r="CE40" i="25"/>
  <c r="CE36" i="25"/>
  <c r="FY41" i="25"/>
  <c r="FX41" i="25"/>
  <c r="FZ41" i="25" s="1"/>
  <c r="GA41" i="25" s="1"/>
  <c r="FW17" i="25"/>
  <c r="FW7" i="25"/>
  <c r="CG49" i="25"/>
  <c r="CF49" i="25"/>
  <c r="CH49" i="25" s="1"/>
  <c r="CI49" i="25" s="1"/>
  <c r="FY42" i="25"/>
  <c r="FX42" i="25"/>
  <c r="FW49" i="25"/>
  <c r="CE19" i="25"/>
  <c r="FW4" i="25"/>
  <c r="FW18" i="25"/>
  <c r="CE30" i="25"/>
  <c r="CE42" i="25"/>
  <c r="CE43" i="25"/>
  <c r="FW24" i="25"/>
  <c r="FW47" i="25"/>
  <c r="FW12" i="25"/>
  <c r="FW6" i="25"/>
  <c r="CE29" i="25"/>
  <c r="FW11" i="25"/>
  <c r="CE12" i="25"/>
  <c r="FW48" i="25"/>
  <c r="FW19" i="25"/>
  <c r="CB37" i="25"/>
  <c r="CC37" i="25" s="1"/>
  <c r="CD37" i="25" s="1"/>
  <c r="CE31" i="25"/>
  <c r="CG48" i="25"/>
  <c r="CF48" i="25"/>
  <c r="CG47" i="25"/>
  <c r="CF47" i="25"/>
  <c r="CE5" i="25"/>
  <c r="CB34" i="25"/>
  <c r="CC34" i="25" s="1"/>
  <c r="CD34" i="25" s="1"/>
  <c r="FY43" i="25"/>
  <c r="FX43" i="25"/>
  <c r="CE25" i="25"/>
  <c r="FW10" i="25"/>
  <c r="FW5" i="25"/>
  <c r="FY31" i="25"/>
  <c r="FX31" i="25"/>
  <c r="FY40" i="25"/>
  <c r="FW44" i="25"/>
  <c r="FX40" i="25"/>
  <c r="FY30" i="25"/>
  <c r="FX30" i="25"/>
  <c r="FW25" i="25"/>
  <c r="CE23" i="25"/>
  <c r="FW46" i="25"/>
  <c r="FW23" i="25"/>
  <c r="CE50" i="25"/>
  <c r="CG46" i="25"/>
  <c r="CF46" i="25"/>
  <c r="CB17" i="25"/>
  <c r="CC17" i="25" s="1"/>
  <c r="CD17" i="25" s="1"/>
  <c r="FW13" i="25"/>
  <c r="CD18" i="25"/>
  <c r="CE4" i="25"/>
  <c r="CE7" i="25"/>
  <c r="FW37" i="25"/>
  <c r="FY29" i="25"/>
  <c r="FX29" i="25"/>
  <c r="CE28" i="25"/>
  <c r="CE22" i="25"/>
  <c r="CB16" i="25"/>
  <c r="CC16" i="25" s="1"/>
  <c r="CD16" i="25" s="1"/>
  <c r="BR6" i="19"/>
  <c r="X5" i="19"/>
  <c r="BR4" i="19"/>
  <c r="BR5" i="19"/>
  <c r="AI5" i="19"/>
  <c r="BR7" i="19"/>
  <c r="BQ8" i="19"/>
  <c r="FJ7" i="19"/>
  <c r="FJ4" i="19"/>
  <c r="EC7" i="19"/>
  <c r="FJ6" i="19"/>
  <c r="FJ16" i="19"/>
  <c r="FJ17" i="19"/>
  <c r="FJ19" i="19"/>
  <c r="EC19" i="19"/>
  <c r="FL11" i="19"/>
  <c r="FM13" i="19"/>
  <c r="FL13" i="19"/>
  <c r="FM11" i="19"/>
  <c r="FL12" i="19"/>
  <c r="FM12" i="19"/>
  <c r="FM10" i="19"/>
  <c r="FK14" i="19"/>
  <c r="FL10" i="19"/>
  <c r="BR19" i="19"/>
  <c r="BR18" i="19"/>
  <c r="BR16" i="19"/>
  <c r="BR17" i="19"/>
  <c r="BS13" i="19"/>
  <c r="BS12" i="19"/>
  <c r="BS11" i="19"/>
  <c r="BS10" i="19"/>
  <c r="BR24" i="19"/>
  <c r="FJ24" i="19"/>
  <c r="FZ42" i="25" l="1"/>
  <c r="GA42" i="25" s="1"/>
  <c r="CH46" i="25"/>
  <c r="CI46" i="25" s="1"/>
  <c r="FZ31" i="25"/>
  <c r="GA31" i="25" s="1"/>
  <c r="CH47" i="25"/>
  <c r="CI47" i="25" s="1"/>
  <c r="CJ47" i="25" s="1"/>
  <c r="CH48" i="25"/>
  <c r="CI48" i="25" s="1"/>
  <c r="CJ48" i="25" s="1"/>
  <c r="FZ40" i="25"/>
  <c r="GA40" i="25" s="1"/>
  <c r="FZ43" i="25"/>
  <c r="GA43" i="25" s="1"/>
  <c r="FZ30" i="25"/>
  <c r="GA30" i="25" s="1"/>
  <c r="GB30" i="25" s="1"/>
  <c r="CE34" i="25"/>
  <c r="CG35" i="25" s="1"/>
  <c r="CE16" i="25"/>
  <c r="CE8" i="25"/>
  <c r="CG4" i="25"/>
  <c r="CF4" i="25"/>
  <c r="CG23" i="25"/>
  <c r="CF23" i="25"/>
  <c r="CF6" i="25"/>
  <c r="CG7" i="25"/>
  <c r="CF7" i="25"/>
  <c r="CE17" i="25"/>
  <c r="FW50" i="25"/>
  <c r="FY46" i="25"/>
  <c r="FX46" i="25"/>
  <c r="FY25" i="25"/>
  <c r="FX25" i="25"/>
  <c r="FZ25" i="25" s="1"/>
  <c r="GA25" i="25" s="1"/>
  <c r="FY13" i="25"/>
  <c r="FX13" i="25"/>
  <c r="CG5" i="25"/>
  <c r="CF5" i="25"/>
  <c r="CG12" i="25"/>
  <c r="CF12" i="25"/>
  <c r="CG29" i="25"/>
  <c r="CF29" i="25"/>
  <c r="CG30" i="25"/>
  <c r="CF30" i="25"/>
  <c r="FW8" i="25"/>
  <c r="FY4" i="25"/>
  <c r="FX4" i="25"/>
  <c r="CJ49" i="25"/>
  <c r="CE44" i="25"/>
  <c r="CG40" i="25"/>
  <c r="CF40" i="25"/>
  <c r="CG11" i="25"/>
  <c r="CF11" i="25"/>
  <c r="GB28" i="25"/>
  <c r="CE14" i="25"/>
  <c r="CG10" i="25"/>
  <c r="CF10" i="25"/>
  <c r="CG13" i="25"/>
  <c r="CF13" i="25"/>
  <c r="CG24" i="25"/>
  <c r="CF24" i="25"/>
  <c r="FY36" i="25"/>
  <c r="FX36" i="25"/>
  <c r="CE32" i="25"/>
  <c r="CG28" i="25"/>
  <c r="CF28" i="25"/>
  <c r="CG31" i="25"/>
  <c r="CF31" i="25"/>
  <c r="FY19" i="25"/>
  <c r="FX19" i="25"/>
  <c r="FY12" i="25"/>
  <c r="FX12" i="25"/>
  <c r="FY24" i="25"/>
  <c r="FX24" i="25"/>
  <c r="CG42" i="25"/>
  <c r="CF42" i="25"/>
  <c r="FY18" i="25"/>
  <c r="FX18" i="25"/>
  <c r="FZ18" i="25" s="1"/>
  <c r="GA18" i="25" s="1"/>
  <c r="GB43" i="25"/>
  <c r="CE26" i="25"/>
  <c r="CG22" i="25"/>
  <c r="CF22" i="25"/>
  <c r="FZ29" i="25"/>
  <c r="GA29" i="25" s="1"/>
  <c r="GB29" i="25" s="1"/>
  <c r="FY37" i="25"/>
  <c r="FX37" i="25"/>
  <c r="FY23" i="25"/>
  <c r="FX23" i="25"/>
  <c r="CG6" i="25"/>
  <c r="FY5" i="25"/>
  <c r="FX5" i="25"/>
  <c r="FY48" i="25"/>
  <c r="FX48" i="25"/>
  <c r="FY11" i="25"/>
  <c r="FX11" i="25"/>
  <c r="CG43" i="25"/>
  <c r="CF43" i="25"/>
  <c r="GB42" i="25"/>
  <c r="FY17" i="25"/>
  <c r="FX17" i="25"/>
  <c r="FY16" i="25"/>
  <c r="FW20" i="25"/>
  <c r="FX16" i="25"/>
  <c r="FW38" i="25"/>
  <c r="FY34" i="25"/>
  <c r="FX34" i="25"/>
  <c r="CG41" i="25"/>
  <c r="CF41" i="25"/>
  <c r="CJ46" i="25"/>
  <c r="FY10" i="25"/>
  <c r="FW14" i="25"/>
  <c r="FX10" i="25"/>
  <c r="CE18" i="25"/>
  <c r="CG19" i="25" s="1"/>
  <c r="GB40" i="25"/>
  <c r="GB31" i="25"/>
  <c r="CG25" i="25"/>
  <c r="CF25" i="25"/>
  <c r="CE37" i="25"/>
  <c r="FY6" i="25"/>
  <c r="FX6" i="25"/>
  <c r="FY47" i="25"/>
  <c r="FX47" i="25"/>
  <c r="FY49" i="25"/>
  <c r="FX49" i="25"/>
  <c r="FY7" i="25"/>
  <c r="FX7" i="25"/>
  <c r="GB41" i="25"/>
  <c r="CG36" i="25"/>
  <c r="FW26" i="25"/>
  <c r="FY22" i="25"/>
  <c r="FX22" i="25"/>
  <c r="FY35" i="25"/>
  <c r="FX35" i="25"/>
  <c r="BS6" i="19"/>
  <c r="BS4" i="19"/>
  <c r="BU4" i="19" s="1"/>
  <c r="BS5" i="19"/>
  <c r="BS7" i="19"/>
  <c r="FK18" i="19"/>
  <c r="FK6" i="19"/>
  <c r="FK19" i="19"/>
  <c r="FK5" i="19"/>
  <c r="FK4" i="19"/>
  <c r="FK7" i="19"/>
  <c r="FK16" i="19"/>
  <c r="FM16" i="19" s="1"/>
  <c r="FJ23" i="19"/>
  <c r="FK17" i="19"/>
  <c r="FJ22" i="19"/>
  <c r="FJ25" i="19"/>
  <c r="EC25" i="19"/>
  <c r="FN12" i="19"/>
  <c r="FN11" i="19"/>
  <c r="FN13" i="19"/>
  <c r="FN10" i="19"/>
  <c r="BS16" i="19"/>
  <c r="BS19" i="19"/>
  <c r="BS17" i="19"/>
  <c r="BS18" i="19"/>
  <c r="BR25" i="19"/>
  <c r="BR22" i="19"/>
  <c r="BR23" i="19"/>
  <c r="BT12" i="19"/>
  <c r="BT13" i="19"/>
  <c r="BS14" i="19"/>
  <c r="BT10" i="19"/>
  <c r="BT11" i="19"/>
  <c r="CH10" i="25" l="1"/>
  <c r="CI10" i="25" s="1"/>
  <c r="CH11" i="25"/>
  <c r="CI11" i="25" s="1"/>
  <c r="CH6" i="25"/>
  <c r="CI6" i="25" s="1"/>
  <c r="FZ7" i="25"/>
  <c r="GA7" i="25" s="1"/>
  <c r="FZ37" i="25"/>
  <c r="GA37" i="25" s="1"/>
  <c r="CH40" i="25"/>
  <c r="CI40" i="25" s="1"/>
  <c r="FZ4" i="25"/>
  <c r="GA4" i="25" s="1"/>
  <c r="FZ13" i="25"/>
  <c r="GA13" i="25" s="1"/>
  <c r="FZ10" i="25"/>
  <c r="GA10" i="25" s="1"/>
  <c r="GB10" i="25" s="1"/>
  <c r="CH13" i="25"/>
  <c r="CI13" i="25" s="1"/>
  <c r="CF36" i="25"/>
  <c r="FZ46" i="25"/>
  <c r="GA46" i="25" s="1"/>
  <c r="CH7" i="25"/>
  <c r="CI7" i="25" s="1"/>
  <c r="CJ7" i="25" s="1"/>
  <c r="FZ34" i="25"/>
  <c r="GA34" i="25" s="1"/>
  <c r="FZ11" i="25"/>
  <c r="GA11" i="25" s="1"/>
  <c r="CH29" i="25"/>
  <c r="CI29" i="25" s="1"/>
  <c r="CH25" i="25"/>
  <c r="CI25" i="25" s="1"/>
  <c r="CJ25" i="25" s="1"/>
  <c r="CH42" i="25"/>
  <c r="CI42" i="25" s="1"/>
  <c r="CH31" i="25"/>
  <c r="CI31" i="25" s="1"/>
  <c r="CH5" i="25"/>
  <c r="CI5" i="25" s="1"/>
  <c r="FZ22" i="25"/>
  <c r="GA22" i="25" s="1"/>
  <c r="GB22" i="25" s="1"/>
  <c r="FZ49" i="25"/>
  <c r="GA49" i="25" s="1"/>
  <c r="CH43" i="25"/>
  <c r="CI43" i="25" s="1"/>
  <c r="FZ5" i="25"/>
  <c r="GA5" i="25" s="1"/>
  <c r="CH22" i="25"/>
  <c r="CI22" i="25" s="1"/>
  <c r="CJ22" i="25" s="1"/>
  <c r="CH30" i="25"/>
  <c r="CI30" i="25" s="1"/>
  <c r="FZ24" i="25"/>
  <c r="GA24" i="25" s="1"/>
  <c r="FZ6" i="25"/>
  <c r="GA6" i="25" s="1"/>
  <c r="CH24" i="25"/>
  <c r="CI24" i="25" s="1"/>
  <c r="CJ24" i="25" s="1"/>
  <c r="CH12" i="25"/>
  <c r="CI12" i="25" s="1"/>
  <c r="CH4" i="25"/>
  <c r="CI4" i="25" s="1"/>
  <c r="FZ47" i="25"/>
  <c r="GA47" i="25" s="1"/>
  <c r="CH36" i="25"/>
  <c r="CI36" i="25" s="1"/>
  <c r="CJ36" i="25" s="1"/>
  <c r="FZ17" i="25"/>
  <c r="GA17" i="25" s="1"/>
  <c r="FZ48" i="25"/>
  <c r="GA48" i="25" s="1"/>
  <c r="FZ36" i="25"/>
  <c r="GA36" i="25" s="1"/>
  <c r="FZ19" i="25"/>
  <c r="GA19" i="25" s="1"/>
  <c r="GB19" i="25" s="1"/>
  <c r="CH28" i="25"/>
  <c r="CI28" i="25" s="1"/>
  <c r="GC29" i="25"/>
  <c r="GC41" i="25"/>
  <c r="CF35" i="25"/>
  <c r="CH35" i="25" s="1"/>
  <c r="CI35" i="25" s="1"/>
  <c r="GC30" i="25"/>
  <c r="GB49" i="25"/>
  <c r="CG18" i="25"/>
  <c r="CF18" i="25"/>
  <c r="CH41" i="25"/>
  <c r="CI41" i="25" s="1"/>
  <c r="CJ41" i="25" s="1"/>
  <c r="GC42" i="25"/>
  <c r="CJ43" i="25"/>
  <c r="GB5" i="25"/>
  <c r="FZ23" i="25"/>
  <c r="GA23" i="25" s="1"/>
  <c r="GB23" i="25" s="1"/>
  <c r="GB18" i="25"/>
  <c r="CJ13" i="25"/>
  <c r="CJ10" i="25"/>
  <c r="CJ11" i="25"/>
  <c r="CJ29" i="25"/>
  <c r="GB13" i="25"/>
  <c r="GB25" i="25"/>
  <c r="CJ6" i="25"/>
  <c r="CE20" i="25"/>
  <c r="CG16" i="25"/>
  <c r="CF16" i="25"/>
  <c r="CG37" i="25"/>
  <c r="CF37" i="25"/>
  <c r="GB4" i="25"/>
  <c r="CJ30" i="25"/>
  <c r="CJ4" i="25"/>
  <c r="GB7" i="25"/>
  <c r="GC31" i="25"/>
  <c r="CK48" i="25"/>
  <c r="FZ35" i="25"/>
  <c r="GA35" i="25" s="1"/>
  <c r="GB35" i="25" s="1"/>
  <c r="GB6" i="25"/>
  <c r="GC40" i="25"/>
  <c r="CK46" i="25"/>
  <c r="GB34" i="25"/>
  <c r="FZ16" i="25"/>
  <c r="GA16" i="25" s="1"/>
  <c r="GB16" i="25" s="1"/>
  <c r="GB17" i="25"/>
  <c r="CF19" i="25"/>
  <c r="CK47" i="25"/>
  <c r="GB37" i="25"/>
  <c r="GC43" i="25"/>
  <c r="GB24" i="25"/>
  <c r="FZ12" i="25"/>
  <c r="GA12" i="25" s="1"/>
  <c r="GB12" i="25" s="1"/>
  <c r="CJ5" i="25"/>
  <c r="GB46" i="25"/>
  <c r="GB47" i="25"/>
  <c r="GB11" i="25"/>
  <c r="GB48" i="25"/>
  <c r="CJ42" i="25"/>
  <c r="CJ31" i="25"/>
  <c r="CJ28" i="25"/>
  <c r="GB36" i="25"/>
  <c r="GC28" i="25"/>
  <c r="CJ40" i="25"/>
  <c r="CK49" i="25"/>
  <c r="CJ12" i="25"/>
  <c r="CG17" i="25"/>
  <c r="CF17" i="25"/>
  <c r="CH23" i="25"/>
  <c r="CI23" i="25" s="1"/>
  <c r="CJ23" i="25" s="1"/>
  <c r="CG34" i="25"/>
  <c r="CE38" i="25"/>
  <c r="CF34" i="25"/>
  <c r="BU5" i="19"/>
  <c r="BU6" i="19"/>
  <c r="FL4" i="19"/>
  <c r="BT4" i="19"/>
  <c r="BV4" i="19" s="1"/>
  <c r="BT6" i="19"/>
  <c r="BU7" i="19"/>
  <c r="BS8" i="19"/>
  <c r="BU10" i="19" s="1"/>
  <c r="BV10" i="19" s="1"/>
  <c r="BT5" i="19"/>
  <c r="BT7" i="19"/>
  <c r="FK8" i="19"/>
  <c r="FL17" i="19"/>
  <c r="FL19" i="19"/>
  <c r="FL7" i="19"/>
  <c r="FM4" i="19"/>
  <c r="FM19" i="19"/>
  <c r="FL6" i="19"/>
  <c r="FL5" i="19"/>
  <c r="FM6" i="19"/>
  <c r="FM17" i="19"/>
  <c r="FL18" i="19"/>
  <c r="FL16" i="19"/>
  <c r="FN16" i="19" s="1"/>
  <c r="FM18" i="19"/>
  <c r="FM5" i="19"/>
  <c r="FM7" i="19"/>
  <c r="FK20" i="19"/>
  <c r="FK22" i="19"/>
  <c r="FM22" i="19" s="1"/>
  <c r="FJ30" i="19"/>
  <c r="FJ28" i="19"/>
  <c r="FK25" i="19"/>
  <c r="FJ31" i="19"/>
  <c r="EC31" i="19"/>
  <c r="FK23" i="19"/>
  <c r="FK24" i="19"/>
  <c r="FJ29" i="19"/>
  <c r="FN17" i="19"/>
  <c r="FO12" i="19"/>
  <c r="FP12" i="19" s="1"/>
  <c r="FO11" i="19"/>
  <c r="FP11" i="19" s="1"/>
  <c r="FO13" i="19"/>
  <c r="FP13" i="19" s="1"/>
  <c r="FO10" i="19"/>
  <c r="FP10" i="19" s="1"/>
  <c r="BU16" i="19"/>
  <c r="BU13" i="19"/>
  <c r="BU12" i="19"/>
  <c r="BV12" i="19" s="1"/>
  <c r="BU11" i="19"/>
  <c r="BV11" i="19" s="1"/>
  <c r="BU19" i="19"/>
  <c r="BT19" i="19"/>
  <c r="BR29" i="19"/>
  <c r="BU17" i="19"/>
  <c r="BU18" i="19"/>
  <c r="BS25" i="19"/>
  <c r="BT17" i="19"/>
  <c r="BS20" i="19"/>
  <c r="BT18" i="19"/>
  <c r="BV18" i="19" s="1"/>
  <c r="BT16" i="19"/>
  <c r="BS23" i="19"/>
  <c r="BS22" i="19"/>
  <c r="BU22" i="19" s="1"/>
  <c r="DR31" i="19"/>
  <c r="BR31" i="19"/>
  <c r="BR30" i="19"/>
  <c r="BS24" i="19"/>
  <c r="BR28" i="19"/>
  <c r="BV13" i="19"/>
  <c r="FJ35" i="19"/>
  <c r="CH17" i="25" l="1"/>
  <c r="CI17" i="25" s="1"/>
  <c r="CH16" i="25"/>
  <c r="CI16" i="25" s="1"/>
  <c r="CJ16" i="25" s="1"/>
  <c r="CH18" i="25"/>
  <c r="CI18" i="25" s="1"/>
  <c r="CH37" i="25"/>
  <c r="CI37" i="25" s="1"/>
  <c r="CJ37" i="25" s="1"/>
  <c r="GC16" i="25"/>
  <c r="GC12" i="25"/>
  <c r="CK23" i="25"/>
  <c r="GC23" i="25"/>
  <c r="GC35" i="25"/>
  <c r="CK41" i="25"/>
  <c r="CK40" i="25"/>
  <c r="CK28" i="25"/>
  <c r="GC48" i="25"/>
  <c r="CK5" i="25"/>
  <c r="GE43" i="25"/>
  <c r="GD43" i="25"/>
  <c r="GC10" i="25"/>
  <c r="GC6" i="25"/>
  <c r="CK4" i="25"/>
  <c r="GC4" i="25"/>
  <c r="CK29" i="25"/>
  <c r="GC18" i="25"/>
  <c r="CJ18" i="25"/>
  <c r="GE41" i="25"/>
  <c r="GD41" i="25"/>
  <c r="CK12" i="25"/>
  <c r="GC32" i="25"/>
  <c r="GE28" i="25"/>
  <c r="GD28" i="25"/>
  <c r="CK31" i="25"/>
  <c r="GC11" i="25"/>
  <c r="CK24" i="25"/>
  <c r="CH19" i="25"/>
  <c r="CI19" i="25" s="1"/>
  <c r="CJ19" i="25" s="1"/>
  <c r="GC34" i="25"/>
  <c r="GE31" i="25"/>
  <c r="GD31" i="25"/>
  <c r="GC19" i="25"/>
  <c r="CK6" i="25"/>
  <c r="CK11" i="25"/>
  <c r="GE42" i="25"/>
  <c r="GD42" i="25"/>
  <c r="CH34" i="25"/>
  <c r="CI34" i="25" s="1"/>
  <c r="CJ34" i="25" s="1"/>
  <c r="CJ17" i="25"/>
  <c r="CK42" i="25"/>
  <c r="GC47" i="25"/>
  <c r="GC37" i="25"/>
  <c r="GC17" i="25"/>
  <c r="GC44" i="25"/>
  <c r="GE40" i="25"/>
  <c r="GD40" i="25"/>
  <c r="GC7" i="25"/>
  <c r="CK7" i="25"/>
  <c r="GC25" i="25"/>
  <c r="CK10" i="25"/>
  <c r="GC5" i="25"/>
  <c r="GC49" i="25"/>
  <c r="CJ35" i="25"/>
  <c r="GE29" i="25"/>
  <c r="GD29" i="25"/>
  <c r="CM49" i="25"/>
  <c r="CL49" i="25"/>
  <c r="GC36" i="25"/>
  <c r="CK22" i="25"/>
  <c r="GC46" i="25"/>
  <c r="GC24" i="25"/>
  <c r="CM47" i="25"/>
  <c r="CL47" i="25"/>
  <c r="CK50" i="25"/>
  <c r="CM46" i="25"/>
  <c r="CL46" i="25"/>
  <c r="CK25" i="25"/>
  <c r="CM48" i="25"/>
  <c r="CL48" i="25"/>
  <c r="GC22" i="25"/>
  <c r="CK30" i="25"/>
  <c r="CK36" i="25"/>
  <c r="GC13" i="25"/>
  <c r="CK13" i="25"/>
  <c r="CK43" i="25"/>
  <c r="GE30" i="25"/>
  <c r="GD30" i="25"/>
  <c r="BV5" i="19"/>
  <c r="BV7" i="19"/>
  <c r="BV6" i="19"/>
  <c r="FN19" i="19"/>
  <c r="FN7" i="19"/>
  <c r="FN4" i="19"/>
  <c r="FN18" i="19"/>
  <c r="FN6" i="19"/>
  <c r="FN5" i="19"/>
  <c r="FM23" i="19"/>
  <c r="FK26" i="19"/>
  <c r="FM24" i="19"/>
  <c r="FM25" i="19"/>
  <c r="FK31" i="19"/>
  <c r="FQ10" i="19"/>
  <c r="FL25" i="19"/>
  <c r="FL23" i="19"/>
  <c r="FK28" i="19"/>
  <c r="FM28" i="19" s="1"/>
  <c r="FK29" i="19"/>
  <c r="FQ13" i="19"/>
  <c r="FJ37" i="19"/>
  <c r="EC37" i="19"/>
  <c r="FJ36" i="19"/>
  <c r="FK30" i="19"/>
  <c r="FL22" i="19"/>
  <c r="FN22" i="19" s="1"/>
  <c r="FQ11" i="19"/>
  <c r="FJ34" i="19"/>
  <c r="FL24" i="19"/>
  <c r="FQ12" i="19"/>
  <c r="BV16" i="19"/>
  <c r="BV19" i="19"/>
  <c r="BV17" i="19"/>
  <c r="BR36" i="19"/>
  <c r="BW12" i="19"/>
  <c r="BX12" i="19" s="1"/>
  <c r="BU23" i="19"/>
  <c r="BS26" i="19"/>
  <c r="BT22" i="19"/>
  <c r="BV22" i="19" s="1"/>
  <c r="BT23" i="19"/>
  <c r="BU25" i="19"/>
  <c r="BR34" i="19"/>
  <c r="BS30" i="19"/>
  <c r="BS28" i="19"/>
  <c r="BS31" i="19"/>
  <c r="BR35" i="19"/>
  <c r="BT24" i="19"/>
  <c r="BU24" i="19"/>
  <c r="BR37" i="19"/>
  <c r="BT25" i="19"/>
  <c r="BS29" i="19"/>
  <c r="BW13" i="19"/>
  <c r="BX13" i="19" s="1"/>
  <c r="BW10" i="19"/>
  <c r="BX10" i="19" s="1"/>
  <c r="BW11" i="19"/>
  <c r="BX11" i="19" s="1"/>
  <c r="BW7" i="19"/>
  <c r="BX7" i="19" s="1"/>
  <c r="DR37" i="19"/>
  <c r="FJ42" i="19"/>
  <c r="DR43" i="19"/>
  <c r="CN49" i="25" l="1"/>
  <c r="CO49" i="25" s="1"/>
  <c r="GF29" i="25"/>
  <c r="GG29" i="25" s="1"/>
  <c r="GF31" i="25"/>
  <c r="GG31" i="25" s="1"/>
  <c r="GF43" i="25"/>
  <c r="GG43" i="25" s="1"/>
  <c r="CN47" i="25"/>
  <c r="CO47" i="25" s="1"/>
  <c r="GF40" i="25"/>
  <c r="GG40" i="25" s="1"/>
  <c r="GF42" i="25"/>
  <c r="GG42" i="25" s="1"/>
  <c r="GF28" i="25"/>
  <c r="GG28" i="25" s="1"/>
  <c r="GH28" i="25" s="1"/>
  <c r="GF41" i="25"/>
  <c r="GG41" i="25" s="1"/>
  <c r="CN46" i="25"/>
  <c r="CO46" i="25" s="1"/>
  <c r="GF30" i="25"/>
  <c r="GG30" i="25" s="1"/>
  <c r="CK19" i="25"/>
  <c r="CK34" i="25"/>
  <c r="GC50" i="25"/>
  <c r="GE46" i="25"/>
  <c r="GD46" i="25"/>
  <c r="GH29" i="25"/>
  <c r="GE49" i="25"/>
  <c r="GD49" i="25"/>
  <c r="GF49" i="25" s="1"/>
  <c r="GG49" i="25" s="1"/>
  <c r="CK14" i="25"/>
  <c r="CM10" i="25"/>
  <c r="CL10" i="25"/>
  <c r="CK16" i="25"/>
  <c r="GE7" i="25"/>
  <c r="GD7" i="25"/>
  <c r="CL6" i="25"/>
  <c r="CM6" i="25"/>
  <c r="GC38" i="25"/>
  <c r="GE34" i="25"/>
  <c r="GD34" i="25"/>
  <c r="GF34" i="25" s="1"/>
  <c r="GG34" i="25" s="1"/>
  <c r="CM31" i="25"/>
  <c r="CL31" i="25"/>
  <c r="CK37" i="25"/>
  <c r="CK8" i="25"/>
  <c r="CM4" i="25"/>
  <c r="CL4" i="25"/>
  <c r="CM5" i="25"/>
  <c r="CL5" i="25"/>
  <c r="CK32" i="25"/>
  <c r="CM28" i="25"/>
  <c r="CL28" i="25"/>
  <c r="CM41" i="25"/>
  <c r="CL41" i="25"/>
  <c r="GE12" i="25"/>
  <c r="GD12" i="25"/>
  <c r="CM43" i="25"/>
  <c r="CL43" i="25"/>
  <c r="CN43" i="25" s="1"/>
  <c r="CO43" i="25" s="1"/>
  <c r="CM30" i="25"/>
  <c r="CL30" i="25"/>
  <c r="CM25" i="25"/>
  <c r="CL25" i="25"/>
  <c r="GE24" i="25"/>
  <c r="GD24" i="25"/>
  <c r="CK26" i="25"/>
  <c r="CM22" i="25"/>
  <c r="CL22" i="25"/>
  <c r="CM7" i="25"/>
  <c r="CL7" i="25"/>
  <c r="GE47" i="25"/>
  <c r="GD47" i="25"/>
  <c r="CK17" i="25"/>
  <c r="GH31" i="25"/>
  <c r="CM12" i="25"/>
  <c r="CL12" i="25"/>
  <c r="GH41" i="25"/>
  <c r="GE18" i="25"/>
  <c r="GD18" i="25"/>
  <c r="GC8" i="25"/>
  <c r="GE4" i="25"/>
  <c r="GD4" i="25"/>
  <c r="GE6" i="25"/>
  <c r="GD6" i="25"/>
  <c r="GE23" i="25"/>
  <c r="GD23" i="25"/>
  <c r="GE13" i="25"/>
  <c r="GD13" i="25"/>
  <c r="CN48" i="25"/>
  <c r="CO48" i="25" s="1"/>
  <c r="CP48" i="25" s="1"/>
  <c r="CP47" i="25"/>
  <c r="CP49" i="25"/>
  <c r="GE25" i="25"/>
  <c r="GD25" i="25"/>
  <c r="GH40" i="25"/>
  <c r="GE17" i="25"/>
  <c r="GD17" i="25"/>
  <c r="CM11" i="25"/>
  <c r="CL11" i="25"/>
  <c r="GE19" i="25"/>
  <c r="GD19" i="25"/>
  <c r="GE11" i="25"/>
  <c r="GD11" i="25"/>
  <c r="GH43" i="25"/>
  <c r="GE48" i="25"/>
  <c r="GD48" i="25"/>
  <c r="GE35" i="25"/>
  <c r="GD35" i="25"/>
  <c r="GH30" i="25"/>
  <c r="CM13" i="25"/>
  <c r="CL13" i="25"/>
  <c r="GC26" i="25"/>
  <c r="GE22" i="25"/>
  <c r="GD22" i="25"/>
  <c r="CP46" i="25"/>
  <c r="GE36" i="25"/>
  <c r="GD36" i="25"/>
  <c r="CK35" i="25"/>
  <c r="CM36" i="25" s="1"/>
  <c r="GE5" i="25"/>
  <c r="GD5" i="25"/>
  <c r="GE37" i="25"/>
  <c r="GD37" i="25"/>
  <c r="CM42" i="25"/>
  <c r="CL42" i="25"/>
  <c r="GH42" i="25"/>
  <c r="CM24" i="25"/>
  <c r="CL24" i="25"/>
  <c r="CN24" i="25" s="1"/>
  <c r="CO24" i="25" s="1"/>
  <c r="CK18" i="25"/>
  <c r="CM29" i="25"/>
  <c r="CL29" i="25"/>
  <c r="GC14" i="25"/>
  <c r="GE10" i="25"/>
  <c r="GD10" i="25"/>
  <c r="CK44" i="25"/>
  <c r="CM40" i="25"/>
  <c r="CL40" i="25"/>
  <c r="CM23" i="25"/>
  <c r="CL23" i="25"/>
  <c r="GC20" i="25"/>
  <c r="GE16" i="25"/>
  <c r="GD16" i="25"/>
  <c r="BW6" i="19"/>
  <c r="BX6" i="19" s="1"/>
  <c r="BW4" i="19"/>
  <c r="BX4" i="19" s="1"/>
  <c r="BW5" i="19"/>
  <c r="BX5" i="19" s="1"/>
  <c r="BY5" i="19" s="1"/>
  <c r="FO17" i="19"/>
  <c r="FP17" i="19" s="1"/>
  <c r="FO18" i="19"/>
  <c r="FP18" i="19" s="1"/>
  <c r="FQ18" i="19" s="1"/>
  <c r="FO19" i="19"/>
  <c r="FP19" i="19" s="1"/>
  <c r="FO16" i="19"/>
  <c r="FP16" i="19" s="1"/>
  <c r="FO4" i="19"/>
  <c r="FP4" i="19" s="1"/>
  <c r="FO7" i="19"/>
  <c r="FP7" i="19" s="1"/>
  <c r="FN24" i="19"/>
  <c r="FO5" i="19"/>
  <c r="FP5" i="19" s="1"/>
  <c r="BW18" i="19"/>
  <c r="BX18" i="19" s="1"/>
  <c r="FO6" i="19"/>
  <c r="FP6" i="19" s="1"/>
  <c r="FQ6" i="19" s="1"/>
  <c r="FN23" i="19"/>
  <c r="FN25" i="19"/>
  <c r="FK34" i="19"/>
  <c r="FM34" i="19" s="1"/>
  <c r="FR13" i="19"/>
  <c r="BV23" i="19"/>
  <c r="FS10" i="19"/>
  <c r="FR12" i="19"/>
  <c r="FR11" i="19"/>
  <c r="FL29" i="19"/>
  <c r="FS13" i="19"/>
  <c r="FR10" i="19"/>
  <c r="FS12" i="19"/>
  <c r="FS11" i="19"/>
  <c r="FQ14" i="19"/>
  <c r="FK37" i="19"/>
  <c r="FM29" i="19"/>
  <c r="FJ40" i="19"/>
  <c r="FL31" i="19"/>
  <c r="FK35" i="19"/>
  <c r="FJ43" i="19"/>
  <c r="EC43" i="19"/>
  <c r="FM30" i="19"/>
  <c r="FK32" i="19"/>
  <c r="FK36" i="19"/>
  <c r="FM31" i="19"/>
  <c r="FQ17" i="19"/>
  <c r="FL30" i="19"/>
  <c r="FL28" i="19"/>
  <c r="FN28" i="19" s="1"/>
  <c r="FQ19" i="19"/>
  <c r="FJ41" i="19"/>
  <c r="BW16" i="19"/>
  <c r="BX16" i="19" s="1"/>
  <c r="BW19" i="19"/>
  <c r="BX19" i="19" s="1"/>
  <c r="BW17" i="19"/>
  <c r="BX17" i="19" s="1"/>
  <c r="BV25" i="19"/>
  <c r="BR49" i="19"/>
  <c r="BV24" i="19"/>
  <c r="DR49" i="19"/>
  <c r="BS36" i="19"/>
  <c r="BS37" i="19"/>
  <c r="BS35" i="19"/>
  <c r="BR41" i="19"/>
  <c r="BT29" i="19"/>
  <c r="BU29" i="19"/>
  <c r="BT30" i="19"/>
  <c r="BU30" i="19"/>
  <c r="BS34" i="19"/>
  <c r="BR43" i="19"/>
  <c r="BT31" i="19"/>
  <c r="BU31" i="19"/>
  <c r="BU28" i="19"/>
  <c r="BT28" i="19"/>
  <c r="BS32" i="19"/>
  <c r="BY4" i="19"/>
  <c r="BY11" i="19"/>
  <c r="BY10" i="19"/>
  <c r="BY13" i="19"/>
  <c r="BY12" i="19"/>
  <c r="BY6" i="19"/>
  <c r="BY7" i="19"/>
  <c r="FJ47" i="19"/>
  <c r="FJ48" i="19"/>
  <c r="CN41" i="25" l="1"/>
  <c r="CO41" i="25" s="1"/>
  <c r="GF24" i="25"/>
  <c r="GG24" i="25" s="1"/>
  <c r="GF13" i="25"/>
  <c r="GG13" i="25" s="1"/>
  <c r="CN22" i="25"/>
  <c r="CO22" i="25" s="1"/>
  <c r="CP22" i="25" s="1"/>
  <c r="GF48" i="25"/>
  <c r="GG48" i="25" s="1"/>
  <c r="CN6" i="25"/>
  <c r="CO6" i="25" s="1"/>
  <c r="CN10" i="25"/>
  <c r="CO10" i="25" s="1"/>
  <c r="CN4" i="25"/>
  <c r="CO4" i="25" s="1"/>
  <c r="CN31" i="25"/>
  <c r="CO31" i="25" s="1"/>
  <c r="CN23" i="25"/>
  <c r="CO23" i="25" s="1"/>
  <c r="GF10" i="25"/>
  <c r="GG10" i="25" s="1"/>
  <c r="GF23" i="25"/>
  <c r="GG23" i="25" s="1"/>
  <c r="GF37" i="25"/>
  <c r="GG37" i="25" s="1"/>
  <c r="GF22" i="25"/>
  <c r="GG22" i="25" s="1"/>
  <c r="CN40" i="25"/>
  <c r="CO40" i="25" s="1"/>
  <c r="GF36" i="25"/>
  <c r="GG36" i="25" s="1"/>
  <c r="GF6" i="25"/>
  <c r="GG6" i="25" s="1"/>
  <c r="CQ48" i="25"/>
  <c r="GI30" i="25"/>
  <c r="GI28" i="25"/>
  <c r="GI41" i="25"/>
  <c r="GI31" i="25"/>
  <c r="CK38" i="25"/>
  <c r="CM34" i="25"/>
  <c r="CL34" i="25"/>
  <c r="CM35" i="25"/>
  <c r="CL35" i="25"/>
  <c r="CQ46" i="25"/>
  <c r="GH48" i="25"/>
  <c r="GF19" i="25"/>
  <c r="GG19" i="25" s="1"/>
  <c r="GH19" i="25" s="1"/>
  <c r="GI40" i="25"/>
  <c r="CQ49" i="25"/>
  <c r="GH13" i="25"/>
  <c r="CM17" i="25"/>
  <c r="CL17" i="25"/>
  <c r="CN25" i="25"/>
  <c r="CO25" i="25" s="1"/>
  <c r="CP25" i="25" s="1"/>
  <c r="CN30" i="25"/>
  <c r="CO30" i="25" s="1"/>
  <c r="CP30" i="25" s="1"/>
  <c r="CN28" i="25"/>
  <c r="CO28" i="25" s="1"/>
  <c r="CP28" i="25" s="1"/>
  <c r="CN5" i="25"/>
  <c r="CO5" i="25" s="1"/>
  <c r="CP5" i="25" s="1"/>
  <c r="GH34" i="25"/>
  <c r="CP10" i="25"/>
  <c r="GH49" i="25"/>
  <c r="GF46" i="25"/>
  <c r="GG46" i="25" s="1"/>
  <c r="GH46" i="25" s="1"/>
  <c r="CM18" i="25"/>
  <c r="CL18" i="25"/>
  <c r="GI42" i="25"/>
  <c r="GF5" i="25"/>
  <c r="GG5" i="25" s="1"/>
  <c r="GH5" i="25" s="1"/>
  <c r="CN13" i="25"/>
  <c r="CO13" i="25" s="1"/>
  <c r="CP13" i="25" s="1"/>
  <c r="GF35" i="25"/>
  <c r="GG35" i="25" s="1"/>
  <c r="GH35" i="25" s="1"/>
  <c r="GF11" i="25"/>
  <c r="GG11" i="25" s="1"/>
  <c r="GH11" i="25" s="1"/>
  <c r="CQ47" i="25"/>
  <c r="GF4" i="25"/>
  <c r="GG4" i="25" s="1"/>
  <c r="GH4" i="25" s="1"/>
  <c r="GF18" i="25"/>
  <c r="GG18" i="25" s="1"/>
  <c r="GH18" i="25" s="1"/>
  <c r="CN12" i="25"/>
  <c r="CO12" i="25" s="1"/>
  <c r="CP12" i="25" s="1"/>
  <c r="GH24" i="25"/>
  <c r="CP41" i="25"/>
  <c r="CP31" i="25"/>
  <c r="CP6" i="25"/>
  <c r="CK20" i="25"/>
  <c r="CM16" i="25"/>
  <c r="CL16" i="25"/>
  <c r="CM19" i="25"/>
  <c r="CL19" i="25"/>
  <c r="GF16" i="25"/>
  <c r="GG16" i="25" s="1"/>
  <c r="GH16" i="25" s="1"/>
  <c r="CP23" i="25"/>
  <c r="CP40" i="25"/>
  <c r="GH10" i="25"/>
  <c r="CN29" i="25"/>
  <c r="CO29" i="25" s="1"/>
  <c r="CP29" i="25" s="1"/>
  <c r="CP24" i="25"/>
  <c r="CN42" i="25"/>
  <c r="CO42" i="25" s="1"/>
  <c r="CP42" i="25" s="1"/>
  <c r="GH37" i="25"/>
  <c r="GH36" i="25"/>
  <c r="GH22" i="25"/>
  <c r="CL36" i="25"/>
  <c r="CN36" i="25" s="1"/>
  <c r="CO36" i="25" s="1"/>
  <c r="GI43" i="25"/>
  <c r="CN11" i="25"/>
  <c r="CO11" i="25" s="1"/>
  <c r="CP11" i="25" s="1"/>
  <c r="GF17" i="25"/>
  <c r="GG17" i="25" s="1"/>
  <c r="GH17" i="25" s="1"/>
  <c r="GF25" i="25"/>
  <c r="GG25" i="25" s="1"/>
  <c r="GH25" i="25" s="1"/>
  <c r="GH23" i="25"/>
  <c r="GH6" i="25"/>
  <c r="GF47" i="25"/>
  <c r="GG47" i="25" s="1"/>
  <c r="GH47" i="25" s="1"/>
  <c r="CN7" i="25"/>
  <c r="CO7" i="25" s="1"/>
  <c r="CP7" i="25" s="1"/>
  <c r="CP43" i="25"/>
  <c r="GF12" i="25"/>
  <c r="GG12" i="25" s="1"/>
  <c r="GH12" i="25" s="1"/>
  <c r="CP4" i="25"/>
  <c r="CM37" i="25"/>
  <c r="CL37" i="25"/>
  <c r="GF7" i="25"/>
  <c r="GG7" i="25" s="1"/>
  <c r="GH7" i="25" s="1"/>
  <c r="GI29" i="25"/>
  <c r="FQ16" i="19"/>
  <c r="FS16" i="19" s="1"/>
  <c r="FQ5" i="19"/>
  <c r="FQ4" i="19"/>
  <c r="FS4" i="19" s="1"/>
  <c r="FQ7" i="19"/>
  <c r="FT11" i="19"/>
  <c r="FO24" i="19"/>
  <c r="FP24" i="19" s="1"/>
  <c r="FT12" i="19"/>
  <c r="FT10" i="19"/>
  <c r="FO23" i="19"/>
  <c r="FP23" i="19" s="1"/>
  <c r="FO22" i="19"/>
  <c r="FP22" i="19" s="1"/>
  <c r="FN30" i="19"/>
  <c r="FO25" i="19"/>
  <c r="FP25" i="19" s="1"/>
  <c r="BW25" i="19"/>
  <c r="BX25" i="19" s="1"/>
  <c r="FM35" i="19"/>
  <c r="FT13" i="19"/>
  <c r="FU13" i="19" s="1"/>
  <c r="FV13" i="19" s="1"/>
  <c r="BW24" i="19"/>
  <c r="BX24" i="19" s="1"/>
  <c r="FN29" i="19"/>
  <c r="FN31" i="19"/>
  <c r="FL35" i="19"/>
  <c r="FK42" i="19"/>
  <c r="FL34" i="19"/>
  <c r="FN34" i="19" s="1"/>
  <c r="FK40" i="19"/>
  <c r="FM40" i="19" s="1"/>
  <c r="FL37" i="19"/>
  <c r="FL36" i="19"/>
  <c r="FJ49" i="19"/>
  <c r="EC49" i="19"/>
  <c r="FK41" i="19"/>
  <c r="FK43" i="19"/>
  <c r="FM36" i="19"/>
  <c r="FJ46" i="19"/>
  <c r="FM37" i="19"/>
  <c r="FK38" i="19"/>
  <c r="BY16" i="19"/>
  <c r="BR47" i="19"/>
  <c r="BS48" i="19" s="1"/>
  <c r="BY17" i="19"/>
  <c r="BY18" i="19"/>
  <c r="BY19" i="19"/>
  <c r="BW22" i="19"/>
  <c r="BX22" i="19" s="1"/>
  <c r="BW23" i="19"/>
  <c r="BX23" i="19" s="1"/>
  <c r="BS43" i="19"/>
  <c r="BV31" i="19"/>
  <c r="BV29" i="19"/>
  <c r="BT35" i="19"/>
  <c r="CA5" i="19"/>
  <c r="CA6" i="19"/>
  <c r="BT37" i="19"/>
  <c r="CA4" i="19"/>
  <c r="BU37" i="19"/>
  <c r="BT36" i="19"/>
  <c r="BZ6" i="19"/>
  <c r="BU36" i="19"/>
  <c r="BU34" i="19"/>
  <c r="BS38" i="19"/>
  <c r="BT34" i="19"/>
  <c r="BV30" i="19"/>
  <c r="BU35" i="19"/>
  <c r="BS42" i="19"/>
  <c r="BS41" i="19"/>
  <c r="BS40" i="19"/>
  <c r="BV28" i="19"/>
  <c r="BZ4" i="19"/>
  <c r="CA7" i="19"/>
  <c r="BY8" i="19"/>
  <c r="BZ5" i="19"/>
  <c r="CA12" i="19"/>
  <c r="BZ12" i="19"/>
  <c r="BZ10" i="19"/>
  <c r="CA10" i="19"/>
  <c r="BY14" i="19"/>
  <c r="BZ13" i="19"/>
  <c r="CA13" i="19"/>
  <c r="BZ11" i="19"/>
  <c r="CA11" i="19"/>
  <c r="BZ7" i="19"/>
  <c r="CN37" i="25" l="1"/>
  <c r="CO37" i="25" s="1"/>
  <c r="CP37" i="25" s="1"/>
  <c r="CN35" i="25"/>
  <c r="CO35" i="25" s="1"/>
  <c r="CN34" i="25"/>
  <c r="CO34" i="25" s="1"/>
  <c r="CN19" i="25"/>
  <c r="CO19" i="25" s="1"/>
  <c r="CQ7" i="25"/>
  <c r="GI12" i="25"/>
  <c r="CQ29" i="25"/>
  <c r="CQ12" i="25"/>
  <c r="GI18" i="25"/>
  <c r="GI35" i="25"/>
  <c r="CQ30" i="25"/>
  <c r="CQ42" i="25"/>
  <c r="GI4" i="25"/>
  <c r="CQ13" i="25"/>
  <c r="CQ25" i="25"/>
  <c r="GI25" i="25"/>
  <c r="GI7" i="25"/>
  <c r="GI47" i="25"/>
  <c r="GI17" i="25"/>
  <c r="GI5" i="25"/>
  <c r="GI46" i="25"/>
  <c r="CQ5" i="25"/>
  <c r="CQ11" i="25"/>
  <c r="GI16" i="25"/>
  <c r="GI11" i="25"/>
  <c r="CQ28" i="25"/>
  <c r="GI19" i="25"/>
  <c r="GK29" i="25"/>
  <c r="GJ29" i="25"/>
  <c r="CQ43" i="25"/>
  <c r="GI23" i="25"/>
  <c r="GI36" i="25"/>
  <c r="CQ6" i="25"/>
  <c r="GI24" i="25"/>
  <c r="GI34" i="25"/>
  <c r="CS49" i="25"/>
  <c r="CR49" i="25"/>
  <c r="GI32" i="25"/>
  <c r="GK28" i="25"/>
  <c r="GJ28" i="25"/>
  <c r="GK43" i="25"/>
  <c r="GJ43" i="25"/>
  <c r="GI37" i="25"/>
  <c r="GI10" i="25"/>
  <c r="CN16" i="25"/>
  <c r="CO16" i="25" s="1"/>
  <c r="CP16" i="25" s="1"/>
  <c r="CQ31" i="25"/>
  <c r="CQ22" i="25"/>
  <c r="CQ50" i="25"/>
  <c r="CS46" i="25"/>
  <c r="CR46" i="25"/>
  <c r="GK41" i="25"/>
  <c r="GJ41" i="25"/>
  <c r="CQ4" i="25"/>
  <c r="CP36" i="25"/>
  <c r="CQ40" i="25"/>
  <c r="CP19" i="25"/>
  <c r="CQ41" i="25"/>
  <c r="CS47" i="25"/>
  <c r="CR47" i="25"/>
  <c r="CN18" i="25"/>
  <c r="CO18" i="25" s="1"/>
  <c r="CP18" i="25" s="1"/>
  <c r="GI49" i="25"/>
  <c r="CN17" i="25"/>
  <c r="CO17" i="25" s="1"/>
  <c r="CP17" i="25" s="1"/>
  <c r="GI48" i="25"/>
  <c r="GK31" i="25"/>
  <c r="GJ31" i="25"/>
  <c r="GK30" i="25"/>
  <c r="GJ30" i="25"/>
  <c r="CS48" i="25"/>
  <c r="CR48" i="25"/>
  <c r="GI6" i="25"/>
  <c r="GI22" i="25"/>
  <c r="CQ24" i="25"/>
  <c r="CQ23" i="25"/>
  <c r="GK42" i="25"/>
  <c r="GJ42" i="25"/>
  <c r="CQ10" i="25"/>
  <c r="GI13" i="25"/>
  <c r="GK40" i="25"/>
  <c r="GI44" i="25"/>
  <c r="GJ40" i="25"/>
  <c r="CP35" i="25"/>
  <c r="CP34" i="25"/>
  <c r="FQ24" i="19"/>
  <c r="FQ20" i="19"/>
  <c r="FR17" i="19"/>
  <c r="FR16" i="19"/>
  <c r="FR19" i="19"/>
  <c r="FR18" i="19"/>
  <c r="FS5" i="19"/>
  <c r="FS6" i="19"/>
  <c r="FS19" i="19"/>
  <c r="FT19" i="19" s="1"/>
  <c r="FS18" i="19"/>
  <c r="FS17" i="19"/>
  <c r="FT17" i="19" s="1"/>
  <c r="FR5" i="19"/>
  <c r="FS7" i="19"/>
  <c r="FR6" i="19"/>
  <c r="FR4" i="19"/>
  <c r="FT4" i="19" s="1"/>
  <c r="FR7" i="19"/>
  <c r="FQ8" i="19"/>
  <c r="FQ25" i="19"/>
  <c r="FQ23" i="19"/>
  <c r="FU11" i="19"/>
  <c r="FV11" i="19" s="1"/>
  <c r="FU10" i="19"/>
  <c r="FV10" i="19" s="1"/>
  <c r="FU12" i="19"/>
  <c r="FV12" i="19" s="1"/>
  <c r="FQ22" i="19"/>
  <c r="FS22" i="19" s="1"/>
  <c r="FN35" i="19"/>
  <c r="FO29" i="19"/>
  <c r="FP29" i="19" s="1"/>
  <c r="FO28" i="19"/>
  <c r="FP28" i="19" s="1"/>
  <c r="FO30" i="19"/>
  <c r="FP30" i="19" s="1"/>
  <c r="CB13" i="19"/>
  <c r="FL41" i="19"/>
  <c r="FO31" i="19"/>
  <c r="FP31" i="19" s="1"/>
  <c r="FN37" i="19"/>
  <c r="FN36" i="19"/>
  <c r="FT16" i="19"/>
  <c r="FM43" i="19"/>
  <c r="FK47" i="19"/>
  <c r="FL40" i="19"/>
  <c r="FN40" i="19" s="1"/>
  <c r="FK46" i="19"/>
  <c r="FM46" i="19" s="1"/>
  <c r="FL43" i="19"/>
  <c r="FK44" i="19"/>
  <c r="FL42" i="19"/>
  <c r="FK49" i="19"/>
  <c r="FM42" i="19"/>
  <c r="FM41" i="19"/>
  <c r="FK48" i="19"/>
  <c r="FT6" i="19"/>
  <c r="CB11" i="19"/>
  <c r="CA16" i="19"/>
  <c r="CB12" i="19"/>
  <c r="CB10" i="19"/>
  <c r="CB5" i="19"/>
  <c r="BS49" i="19"/>
  <c r="BS46" i="19"/>
  <c r="BS47" i="19"/>
  <c r="BZ16" i="19"/>
  <c r="CA18" i="19"/>
  <c r="CA17" i="19"/>
  <c r="BZ18" i="19"/>
  <c r="BY20" i="19"/>
  <c r="BZ19" i="19"/>
  <c r="CA19" i="19"/>
  <c r="BZ17" i="19"/>
  <c r="BY22" i="19"/>
  <c r="BY25" i="19"/>
  <c r="BW31" i="19"/>
  <c r="BX31" i="19" s="1"/>
  <c r="CB6" i="19"/>
  <c r="BY23" i="19"/>
  <c r="CB7" i="19"/>
  <c r="BY24" i="19"/>
  <c r="BV36" i="19"/>
  <c r="BV34" i="19"/>
  <c r="BV37" i="19"/>
  <c r="BV35" i="19"/>
  <c r="CB4" i="19"/>
  <c r="BW30" i="19"/>
  <c r="BX30" i="19" s="1"/>
  <c r="BT43" i="19"/>
  <c r="BW29" i="19"/>
  <c r="BX29" i="19" s="1"/>
  <c r="BT41" i="19"/>
  <c r="BU41" i="19"/>
  <c r="BW28" i="19"/>
  <c r="BX28" i="19" s="1"/>
  <c r="BU42" i="19"/>
  <c r="BT42" i="19"/>
  <c r="BU43" i="19"/>
  <c r="BU40" i="19"/>
  <c r="BS44" i="19"/>
  <c r="BT40" i="19"/>
  <c r="GL28" i="25" l="1"/>
  <c r="GM28" i="25" s="1"/>
  <c r="GL29" i="25"/>
  <c r="GM29" i="25" s="1"/>
  <c r="GL42" i="25"/>
  <c r="GM42" i="25" s="1"/>
  <c r="GN42" i="25" s="1"/>
  <c r="CT47" i="25"/>
  <c r="CU47" i="25" s="1"/>
  <c r="GL41" i="25"/>
  <c r="GM41" i="25" s="1"/>
  <c r="GL43" i="25"/>
  <c r="GM43" i="25" s="1"/>
  <c r="GL30" i="25"/>
  <c r="GM30" i="25" s="1"/>
  <c r="GN30" i="25" s="1"/>
  <c r="CT46" i="25"/>
  <c r="CU46" i="25" s="1"/>
  <c r="CT48" i="25"/>
  <c r="CU48" i="25" s="1"/>
  <c r="CV48" i="25" s="1"/>
  <c r="GL31" i="25"/>
  <c r="GM31" i="25" s="1"/>
  <c r="CT49" i="25"/>
  <c r="CU49" i="25" s="1"/>
  <c r="CV49" i="25" s="1"/>
  <c r="GL40" i="25"/>
  <c r="GM40" i="25" s="1"/>
  <c r="CQ16" i="25"/>
  <c r="CQ18" i="25"/>
  <c r="CQ17" i="25"/>
  <c r="GN40" i="25"/>
  <c r="GK13" i="25"/>
  <c r="GJ13" i="25"/>
  <c r="GL13" i="25"/>
  <c r="GM13" i="25" s="1"/>
  <c r="GI26" i="25"/>
  <c r="GK22" i="25"/>
  <c r="GJ22" i="25"/>
  <c r="GL22" i="25"/>
  <c r="GM22" i="25" s="1"/>
  <c r="GK48" i="25"/>
  <c r="GJ48" i="25"/>
  <c r="CQ44" i="25"/>
  <c r="CS40" i="25"/>
  <c r="CR40" i="25"/>
  <c r="GK10" i="25"/>
  <c r="GI14" i="25"/>
  <c r="GJ10" i="25"/>
  <c r="GL10" i="25" s="1"/>
  <c r="GM10" i="25" s="1"/>
  <c r="GN43" i="25"/>
  <c r="GK24" i="25"/>
  <c r="GJ24" i="25"/>
  <c r="GK36" i="25"/>
  <c r="GJ36" i="25"/>
  <c r="CS43" i="25"/>
  <c r="CR43" i="25"/>
  <c r="GK5" i="25"/>
  <c r="GJ5" i="25"/>
  <c r="GK25" i="25"/>
  <c r="GJ25" i="25"/>
  <c r="CS13" i="25"/>
  <c r="CR13" i="25"/>
  <c r="CS42" i="25"/>
  <c r="CR42" i="25"/>
  <c r="CS12" i="25"/>
  <c r="CR12" i="25"/>
  <c r="CS24" i="25"/>
  <c r="CR24" i="25"/>
  <c r="GN41" i="25"/>
  <c r="CV46" i="25"/>
  <c r="CS31" i="25"/>
  <c r="CR31" i="25"/>
  <c r="GK34" i="25"/>
  <c r="GI38" i="25"/>
  <c r="GJ34" i="25"/>
  <c r="CS6" i="25"/>
  <c r="CR6" i="25"/>
  <c r="CQ32" i="25"/>
  <c r="CS28" i="25"/>
  <c r="CR28" i="25"/>
  <c r="GK16" i="25"/>
  <c r="GI20" i="25"/>
  <c r="GJ16" i="25"/>
  <c r="CS5" i="25"/>
  <c r="CR5" i="25"/>
  <c r="GK47" i="25"/>
  <c r="GJ47" i="25"/>
  <c r="GK35" i="25"/>
  <c r="GJ35" i="25"/>
  <c r="GK12" i="25"/>
  <c r="GJ12" i="25"/>
  <c r="CQ34" i="25"/>
  <c r="GJ6" i="25"/>
  <c r="GK6" i="25"/>
  <c r="GN31" i="25"/>
  <c r="CS41" i="25"/>
  <c r="CR41" i="25"/>
  <c r="CQ36" i="25"/>
  <c r="CQ26" i="25"/>
  <c r="CS22" i="25"/>
  <c r="CR22" i="25"/>
  <c r="GK37" i="25"/>
  <c r="GJ37" i="25"/>
  <c r="GN28" i="25"/>
  <c r="GK23" i="25"/>
  <c r="GJ23" i="25"/>
  <c r="CQ37" i="25"/>
  <c r="GK11" i="25"/>
  <c r="GJ11" i="25"/>
  <c r="CS11" i="25"/>
  <c r="CR11" i="25"/>
  <c r="GI50" i="25"/>
  <c r="GK46" i="25"/>
  <c r="GJ46" i="25"/>
  <c r="GK7" i="25"/>
  <c r="GJ7" i="25"/>
  <c r="CS29" i="25"/>
  <c r="CR29" i="25"/>
  <c r="CS7" i="25"/>
  <c r="CR7" i="25"/>
  <c r="CQ35" i="25"/>
  <c r="CQ14" i="25"/>
  <c r="CS10" i="25"/>
  <c r="CR10" i="25"/>
  <c r="CS23" i="25"/>
  <c r="CR23" i="25"/>
  <c r="GK49" i="25"/>
  <c r="GJ49" i="25"/>
  <c r="CV47" i="25"/>
  <c r="CQ19" i="25"/>
  <c r="CS4" i="25"/>
  <c r="CQ8" i="25"/>
  <c r="CR4" i="25"/>
  <c r="GN29" i="25"/>
  <c r="GK19" i="25"/>
  <c r="GJ19" i="25"/>
  <c r="GK17" i="25"/>
  <c r="GJ17" i="25"/>
  <c r="CS25" i="25"/>
  <c r="CR25" i="25"/>
  <c r="GI8" i="25"/>
  <c r="GK4" i="25"/>
  <c r="GJ4" i="25"/>
  <c r="CS30" i="25"/>
  <c r="CR30" i="25"/>
  <c r="GK18" i="25"/>
  <c r="GJ18" i="25"/>
  <c r="FQ31" i="19"/>
  <c r="FR24" i="19"/>
  <c r="FT5" i="19"/>
  <c r="FU5" i="19" s="1"/>
  <c r="FV5" i="19" s="1"/>
  <c r="FQ26" i="19"/>
  <c r="FT18" i="19"/>
  <c r="FU18" i="19" s="1"/>
  <c r="FV18" i="19" s="1"/>
  <c r="FT7" i="19"/>
  <c r="FR23" i="19"/>
  <c r="FR25" i="19"/>
  <c r="FS25" i="19"/>
  <c r="FR22" i="19"/>
  <c r="FT22" i="19" s="1"/>
  <c r="CB16" i="19"/>
  <c r="FS24" i="19"/>
  <c r="FS23" i="19"/>
  <c r="CC12" i="19"/>
  <c r="CD12" i="19" s="1"/>
  <c r="FW12" i="19"/>
  <c r="FW10" i="19"/>
  <c r="FU6" i="19"/>
  <c r="FV6" i="19" s="1"/>
  <c r="FU17" i="19"/>
  <c r="FV17" i="19" s="1"/>
  <c r="FQ30" i="19"/>
  <c r="FW13" i="19"/>
  <c r="FQ28" i="19"/>
  <c r="FS28" i="19" s="1"/>
  <c r="FU19" i="19"/>
  <c r="FV19" i="19" s="1"/>
  <c r="FW11" i="19"/>
  <c r="FQ29" i="19"/>
  <c r="CC10" i="19"/>
  <c r="CD10" i="19" s="1"/>
  <c r="CC13" i="19"/>
  <c r="CD13" i="19" s="1"/>
  <c r="CC5" i="19"/>
  <c r="CD5" i="19" s="1"/>
  <c r="CC11" i="19"/>
  <c r="CD11" i="19" s="1"/>
  <c r="FO34" i="19"/>
  <c r="FP34" i="19" s="1"/>
  <c r="FN42" i="19"/>
  <c r="FO35" i="19"/>
  <c r="FP35" i="19" s="1"/>
  <c r="FM47" i="19"/>
  <c r="FO36" i="19"/>
  <c r="FP36" i="19" s="1"/>
  <c r="FO37" i="19"/>
  <c r="FP37" i="19" s="1"/>
  <c r="FN41" i="19"/>
  <c r="FL49" i="19"/>
  <c r="FL48" i="19"/>
  <c r="FM48" i="19"/>
  <c r="BV40" i="19"/>
  <c r="FL46" i="19"/>
  <c r="FN46" i="19" s="1"/>
  <c r="FK50" i="19"/>
  <c r="BV42" i="19"/>
  <c r="FN43" i="19"/>
  <c r="FM49" i="19"/>
  <c r="FL47" i="19"/>
  <c r="FU4" i="19"/>
  <c r="FV4" i="19" s="1"/>
  <c r="BT47" i="19"/>
  <c r="CA22" i="19"/>
  <c r="CB17" i="19"/>
  <c r="CB19" i="19"/>
  <c r="CB18" i="19"/>
  <c r="BU48" i="19"/>
  <c r="BT46" i="19"/>
  <c r="BU46" i="19"/>
  <c r="BT49" i="19"/>
  <c r="CA24" i="19"/>
  <c r="BT48" i="19"/>
  <c r="BU49" i="19"/>
  <c r="BS50" i="19"/>
  <c r="BU47" i="19"/>
  <c r="BY26" i="19"/>
  <c r="BZ23" i="19"/>
  <c r="CC4" i="19"/>
  <c r="CD4" i="19" s="1"/>
  <c r="CA23" i="19"/>
  <c r="BZ24" i="19"/>
  <c r="BZ22" i="19"/>
  <c r="CA25" i="19"/>
  <c r="BY30" i="19"/>
  <c r="BZ25" i="19"/>
  <c r="CC6" i="19"/>
  <c r="CD6" i="19" s="1"/>
  <c r="CC7" i="19"/>
  <c r="CD7" i="19" s="1"/>
  <c r="BW37" i="19"/>
  <c r="BX37" i="19" s="1"/>
  <c r="BW34" i="19"/>
  <c r="BX34" i="19" s="1"/>
  <c r="BW35" i="19"/>
  <c r="BX35" i="19" s="1"/>
  <c r="BW36" i="19"/>
  <c r="BX36" i="19" s="1"/>
  <c r="BV43" i="19"/>
  <c r="BV41" i="19"/>
  <c r="BY28" i="19"/>
  <c r="CA28" i="19" s="1"/>
  <c r="BY31" i="19"/>
  <c r="BY29" i="19"/>
  <c r="GL17" i="25" l="1"/>
  <c r="GM17" i="25" s="1"/>
  <c r="CT12" i="25"/>
  <c r="CU12" i="25" s="1"/>
  <c r="CT4" i="25"/>
  <c r="CU4" i="25" s="1"/>
  <c r="GL16" i="25"/>
  <c r="GM16" i="25" s="1"/>
  <c r="GL34" i="25"/>
  <c r="GM34" i="25" s="1"/>
  <c r="CT23" i="25"/>
  <c r="CU23" i="25" s="1"/>
  <c r="CV23" i="25" s="1"/>
  <c r="GL49" i="25"/>
  <c r="GM49" i="25" s="1"/>
  <c r="GL18" i="25"/>
  <c r="GM18" i="25" s="1"/>
  <c r="GL4" i="25"/>
  <c r="GM4" i="25" s="1"/>
  <c r="CT29" i="25"/>
  <c r="CU29" i="25" s="1"/>
  <c r="CV29" i="25" s="1"/>
  <c r="GL11" i="25"/>
  <c r="GM11" i="25" s="1"/>
  <c r="CT31" i="25"/>
  <c r="CU31" i="25" s="1"/>
  <c r="CT24" i="25"/>
  <c r="CU24" i="25" s="1"/>
  <c r="GL25" i="25"/>
  <c r="GM25" i="25" s="1"/>
  <c r="GN25" i="25" s="1"/>
  <c r="GL24" i="25"/>
  <c r="GM24" i="25" s="1"/>
  <c r="CT7" i="25"/>
  <c r="CU7" i="25" s="1"/>
  <c r="CT41" i="25"/>
  <c r="CU41" i="25" s="1"/>
  <c r="GL6" i="25"/>
  <c r="GM6" i="25" s="1"/>
  <c r="GN6" i="25" s="1"/>
  <c r="CT42" i="25"/>
  <c r="CU42" i="25" s="1"/>
  <c r="GL19" i="25"/>
  <c r="GM19" i="25" s="1"/>
  <c r="GL37" i="25"/>
  <c r="GM37" i="25" s="1"/>
  <c r="CT28" i="25"/>
  <c r="CU28" i="25" s="1"/>
  <c r="GL5" i="25"/>
  <c r="GM5" i="25" s="1"/>
  <c r="GL36" i="25"/>
  <c r="GM36" i="25" s="1"/>
  <c r="GL46" i="25"/>
  <c r="GM46" i="25" s="1"/>
  <c r="GL12" i="25"/>
  <c r="GM12" i="25" s="1"/>
  <c r="CT30" i="25"/>
  <c r="CU30" i="25" s="1"/>
  <c r="CT22" i="25"/>
  <c r="CU22" i="25" s="1"/>
  <c r="FT24" i="19"/>
  <c r="CT11" i="25"/>
  <c r="CU11" i="25" s="1"/>
  <c r="CV11" i="25" s="1"/>
  <c r="GL35" i="25"/>
  <c r="GM35" i="25" s="1"/>
  <c r="CT43" i="25"/>
  <c r="CU43" i="25" s="1"/>
  <c r="CV43" i="25" s="1"/>
  <c r="CT13" i="25"/>
  <c r="CU13" i="25" s="1"/>
  <c r="GO29" i="25"/>
  <c r="CW47" i="25"/>
  <c r="CQ38" i="25"/>
  <c r="CS34" i="25"/>
  <c r="CR34" i="25"/>
  <c r="GN34" i="25"/>
  <c r="CV31" i="25"/>
  <c r="GO41" i="25"/>
  <c r="GO42" i="25"/>
  <c r="CV42" i="25"/>
  <c r="CS18" i="25"/>
  <c r="CR18" i="25"/>
  <c r="GN18" i="25"/>
  <c r="CV30" i="25"/>
  <c r="GN19" i="25"/>
  <c r="CW49" i="25"/>
  <c r="GN49" i="25"/>
  <c r="CS37" i="25"/>
  <c r="CR37" i="25"/>
  <c r="GO28" i="25"/>
  <c r="GN35" i="25"/>
  <c r="GN16" i="25"/>
  <c r="CV28" i="25"/>
  <c r="CV24" i="25"/>
  <c r="CV12" i="25"/>
  <c r="GO43" i="25"/>
  <c r="CW48" i="25"/>
  <c r="GO40" i="25"/>
  <c r="CS19" i="25"/>
  <c r="CR19" i="25"/>
  <c r="CV7" i="25"/>
  <c r="GN11" i="25"/>
  <c r="CV22" i="25"/>
  <c r="CS36" i="25"/>
  <c r="CR36" i="25"/>
  <c r="GO31" i="25"/>
  <c r="GN12" i="25"/>
  <c r="GN5" i="25"/>
  <c r="CS17" i="25"/>
  <c r="CR17" i="25"/>
  <c r="CQ20" i="25"/>
  <c r="CS16" i="25"/>
  <c r="CR16" i="25"/>
  <c r="GN4" i="25"/>
  <c r="CT25" i="25"/>
  <c r="CU25" i="25" s="1"/>
  <c r="CV25" i="25" s="1"/>
  <c r="GN17" i="25"/>
  <c r="CV4" i="25"/>
  <c r="CT10" i="25"/>
  <c r="CU10" i="25" s="1"/>
  <c r="CV10" i="25" s="1"/>
  <c r="CS35" i="25"/>
  <c r="CR35" i="25"/>
  <c r="GL7" i="25"/>
  <c r="GM7" i="25" s="1"/>
  <c r="GN7" i="25" s="1"/>
  <c r="GN46" i="25"/>
  <c r="GL23" i="25"/>
  <c r="GM23" i="25" s="1"/>
  <c r="GN23" i="25" s="1"/>
  <c r="GN37" i="25"/>
  <c r="CV41" i="25"/>
  <c r="GO30" i="25"/>
  <c r="GL47" i="25"/>
  <c r="GM47" i="25" s="1"/>
  <c r="GN47" i="25" s="1"/>
  <c r="CT5" i="25"/>
  <c r="CU5" i="25" s="1"/>
  <c r="CV5" i="25" s="1"/>
  <c r="CT6" i="25"/>
  <c r="CU6" i="25" s="1"/>
  <c r="CV6" i="25" s="1"/>
  <c r="CW46" i="25"/>
  <c r="CV13" i="25"/>
  <c r="GN36" i="25"/>
  <c r="GN24" i="25"/>
  <c r="GN10" i="25"/>
  <c r="CT40" i="25"/>
  <c r="CU40" i="25" s="1"/>
  <c r="CV40" i="25" s="1"/>
  <c r="GL48" i="25"/>
  <c r="GM48" i="25" s="1"/>
  <c r="GN48" i="25" s="1"/>
  <c r="GN22" i="25"/>
  <c r="GN13" i="25"/>
  <c r="CE10" i="19"/>
  <c r="FU7" i="19"/>
  <c r="FV7" i="19" s="1"/>
  <c r="FU16" i="19"/>
  <c r="FV16" i="19" s="1"/>
  <c r="FW19" i="19" s="1"/>
  <c r="CE11" i="19"/>
  <c r="CE13" i="19"/>
  <c r="CF13" i="19" s="1"/>
  <c r="CE12" i="19"/>
  <c r="FO40" i="19"/>
  <c r="FP40" i="19" s="1"/>
  <c r="FT25" i="19"/>
  <c r="FT23" i="19"/>
  <c r="FU23" i="19" s="1"/>
  <c r="FV23" i="19" s="1"/>
  <c r="FQ36" i="19"/>
  <c r="FS29" i="19"/>
  <c r="FN47" i="19"/>
  <c r="FS31" i="19"/>
  <c r="FR30" i="19"/>
  <c r="FQ32" i="19"/>
  <c r="FR28" i="19"/>
  <c r="FT28" i="19" s="1"/>
  <c r="FS30" i="19"/>
  <c r="FR31" i="19"/>
  <c r="FR29" i="19"/>
  <c r="CC19" i="19"/>
  <c r="CD19" i="19" s="1"/>
  <c r="FQ34" i="19"/>
  <c r="FS34" i="19" s="1"/>
  <c r="FY11" i="19"/>
  <c r="FX11" i="19"/>
  <c r="FU22" i="19"/>
  <c r="FV22" i="19" s="1"/>
  <c r="CC17" i="19"/>
  <c r="CD17" i="19" s="1"/>
  <c r="FQ37" i="19"/>
  <c r="FQ35" i="19"/>
  <c r="FY13" i="19"/>
  <c r="FX13" i="19"/>
  <c r="FX10" i="19"/>
  <c r="FX12" i="19"/>
  <c r="FW14" i="19"/>
  <c r="FY12" i="19"/>
  <c r="FY10" i="19"/>
  <c r="FU24" i="19"/>
  <c r="FV24" i="19" s="1"/>
  <c r="FW18" i="19"/>
  <c r="CC18" i="19"/>
  <c r="CD18" i="19" s="1"/>
  <c r="CC16" i="19"/>
  <c r="CD16" i="19" s="1"/>
  <c r="FN48" i="19"/>
  <c r="FO43" i="19"/>
  <c r="FP43" i="19" s="1"/>
  <c r="FO41" i="19"/>
  <c r="FP41" i="19" s="1"/>
  <c r="BV46" i="19"/>
  <c r="FO42" i="19"/>
  <c r="FP42" i="19" s="1"/>
  <c r="FN49" i="19"/>
  <c r="BW40" i="19"/>
  <c r="BX40" i="19" s="1"/>
  <c r="CB24" i="19"/>
  <c r="BV48" i="19"/>
  <c r="BW42" i="19"/>
  <c r="BX42" i="19" s="1"/>
  <c r="FW4" i="19"/>
  <c r="FY4" i="19" s="1"/>
  <c r="BV47" i="19"/>
  <c r="FW7" i="19"/>
  <c r="FW5" i="19"/>
  <c r="FW6" i="19"/>
  <c r="CB23" i="19"/>
  <c r="BV49" i="19"/>
  <c r="CB22" i="19"/>
  <c r="CB25" i="19"/>
  <c r="CE6" i="19"/>
  <c r="CE4" i="19"/>
  <c r="CE7" i="19"/>
  <c r="CE5" i="19"/>
  <c r="BY36" i="19"/>
  <c r="BY35" i="19"/>
  <c r="BY34" i="19"/>
  <c r="BY37" i="19"/>
  <c r="BW43" i="19"/>
  <c r="BX43" i="19" s="1"/>
  <c r="CA30" i="19"/>
  <c r="BW41" i="19"/>
  <c r="BX41" i="19" s="1"/>
  <c r="BY32" i="19"/>
  <c r="BZ29" i="19"/>
  <c r="CA29" i="19"/>
  <c r="BZ31" i="19"/>
  <c r="CA31" i="19"/>
  <c r="BZ28" i="19"/>
  <c r="BZ30" i="19"/>
  <c r="CT34" i="25" l="1"/>
  <c r="CU34" i="25" s="1"/>
  <c r="CF10" i="19"/>
  <c r="CF12" i="19"/>
  <c r="CE14" i="19"/>
  <c r="CF11" i="19"/>
  <c r="CT19" i="25"/>
  <c r="CU19" i="25" s="1"/>
  <c r="CV19" i="25" s="1"/>
  <c r="CT18" i="25"/>
  <c r="CU18" i="25" s="1"/>
  <c r="CV18" i="25" s="1"/>
  <c r="CT16" i="25"/>
  <c r="CU16" i="25" s="1"/>
  <c r="CT36" i="25"/>
  <c r="CU36" i="25" s="1"/>
  <c r="CV36" i="25" s="1"/>
  <c r="CW40" i="25"/>
  <c r="CW10" i="25"/>
  <c r="GO48" i="25"/>
  <c r="CW6" i="25"/>
  <c r="GO7" i="25"/>
  <c r="CW5" i="25"/>
  <c r="GO47" i="25"/>
  <c r="GO23" i="25"/>
  <c r="CW25" i="25"/>
  <c r="GO25" i="25"/>
  <c r="GQ30" i="25"/>
  <c r="GP30" i="25"/>
  <c r="GO46" i="25"/>
  <c r="CW22" i="25"/>
  <c r="CW7" i="25"/>
  <c r="GQ43" i="25"/>
  <c r="GP43" i="25"/>
  <c r="CW24" i="25"/>
  <c r="GO35" i="25"/>
  <c r="CY49" i="25"/>
  <c r="CX49" i="25"/>
  <c r="CW31" i="25"/>
  <c r="CW29" i="25"/>
  <c r="GO13" i="25"/>
  <c r="GO10" i="25"/>
  <c r="CW13" i="25"/>
  <c r="CW41" i="25"/>
  <c r="GO4" i="25"/>
  <c r="GO12" i="25"/>
  <c r="GO44" i="25"/>
  <c r="GQ40" i="25"/>
  <c r="GP40" i="25"/>
  <c r="GO32" i="25"/>
  <c r="GQ28" i="25"/>
  <c r="GP28" i="25"/>
  <c r="GO19" i="25"/>
  <c r="GQ42" i="25"/>
  <c r="GP42" i="25"/>
  <c r="GO34" i="25"/>
  <c r="GQ29" i="25"/>
  <c r="GP29" i="25"/>
  <c r="GO22" i="25"/>
  <c r="GO24" i="25"/>
  <c r="CW50" i="25"/>
  <c r="CY46" i="25"/>
  <c r="CX46" i="25"/>
  <c r="GO37" i="25"/>
  <c r="CW4" i="25"/>
  <c r="GO6" i="25"/>
  <c r="GO11" i="25"/>
  <c r="CW43" i="25"/>
  <c r="CW28" i="25"/>
  <c r="GO49" i="25"/>
  <c r="CW30" i="25"/>
  <c r="GQ41" i="25"/>
  <c r="GP41" i="25"/>
  <c r="CW23" i="25"/>
  <c r="GO36" i="25"/>
  <c r="CT35" i="25"/>
  <c r="CU35" i="25" s="1"/>
  <c r="CV35" i="25" s="1"/>
  <c r="GO17" i="25"/>
  <c r="CV16" i="25"/>
  <c r="CT17" i="25"/>
  <c r="CU17" i="25" s="1"/>
  <c r="CV17" i="25" s="1"/>
  <c r="GO5" i="25"/>
  <c r="GQ31" i="25"/>
  <c r="GP31" i="25"/>
  <c r="CW11" i="25"/>
  <c r="CY48" i="25"/>
  <c r="CX48" i="25"/>
  <c r="CW12" i="25"/>
  <c r="GO16" i="25"/>
  <c r="CT37" i="25"/>
  <c r="CU37" i="25" s="1"/>
  <c r="CV37" i="25" s="1"/>
  <c r="GO18" i="25"/>
  <c r="CW42" i="25"/>
  <c r="CV34" i="25"/>
  <c r="CY47" i="25"/>
  <c r="CX47" i="25"/>
  <c r="FQ40" i="19"/>
  <c r="FS40" i="19" s="1"/>
  <c r="CE18" i="19"/>
  <c r="FW16" i="19"/>
  <c r="FY16" i="19" s="1"/>
  <c r="FW17" i="19"/>
  <c r="FU25" i="19"/>
  <c r="FV25" i="19" s="1"/>
  <c r="FW24" i="19" s="1"/>
  <c r="CE16" i="19"/>
  <c r="CE19" i="19"/>
  <c r="FT29" i="19"/>
  <c r="FT31" i="19"/>
  <c r="FU31" i="19" s="1"/>
  <c r="FV31" i="19" s="1"/>
  <c r="FZ12" i="19"/>
  <c r="FT30" i="19"/>
  <c r="CE17" i="19"/>
  <c r="FU28" i="19"/>
  <c r="FV28" i="19" s="1"/>
  <c r="FR35" i="19"/>
  <c r="FO49" i="19"/>
  <c r="FP49" i="19" s="1"/>
  <c r="CC23" i="19"/>
  <c r="CD23" i="19" s="1"/>
  <c r="FQ38" i="19"/>
  <c r="FQ43" i="19"/>
  <c r="FS36" i="19"/>
  <c r="FQ41" i="19"/>
  <c r="FS35" i="19"/>
  <c r="FR36" i="19"/>
  <c r="FS37" i="19"/>
  <c r="FQ42" i="19"/>
  <c r="FZ10" i="19"/>
  <c r="FR37" i="19"/>
  <c r="FR34" i="19"/>
  <c r="FT34" i="19" s="1"/>
  <c r="FZ13" i="19"/>
  <c r="FZ11" i="19"/>
  <c r="CC25" i="19"/>
  <c r="CD25" i="19" s="1"/>
  <c r="CC22" i="19"/>
  <c r="CD22" i="19" s="1"/>
  <c r="CC24" i="19"/>
  <c r="CD24" i="19" s="1"/>
  <c r="FO47" i="19"/>
  <c r="FP47" i="19" s="1"/>
  <c r="FO46" i="19"/>
  <c r="FP46" i="19" s="1"/>
  <c r="FO48" i="19"/>
  <c r="FP48" i="19" s="1"/>
  <c r="BW46" i="19"/>
  <c r="BX46" i="19" s="1"/>
  <c r="BW48" i="19"/>
  <c r="BX48" i="19" s="1"/>
  <c r="BW49" i="19"/>
  <c r="BX49" i="19" s="1"/>
  <c r="BW47" i="19"/>
  <c r="BX47" i="19" s="1"/>
  <c r="FW8" i="19"/>
  <c r="FY6" i="19"/>
  <c r="FX6" i="19"/>
  <c r="FX4" i="19"/>
  <c r="FY5" i="19"/>
  <c r="FX5" i="19"/>
  <c r="FY7" i="19"/>
  <c r="FX7" i="19"/>
  <c r="CA34" i="19"/>
  <c r="CB29" i="19"/>
  <c r="CB30" i="19"/>
  <c r="CB31" i="19"/>
  <c r="CB28" i="19"/>
  <c r="CA35" i="19"/>
  <c r="CF7" i="19"/>
  <c r="CF4" i="19"/>
  <c r="CF6" i="19"/>
  <c r="CE8" i="19"/>
  <c r="CG4" i="19"/>
  <c r="CG6" i="19"/>
  <c r="CA36" i="19"/>
  <c r="CF5" i="19"/>
  <c r="CG7" i="19"/>
  <c r="CG5" i="19"/>
  <c r="BY38" i="19"/>
  <c r="CA37" i="19"/>
  <c r="BZ37" i="19"/>
  <c r="BZ34" i="19"/>
  <c r="BZ36" i="19"/>
  <c r="BZ35" i="19"/>
  <c r="CB35" i="19" s="1"/>
  <c r="BY40" i="19"/>
  <c r="BY42" i="19"/>
  <c r="BY41" i="19"/>
  <c r="BY43" i="19"/>
  <c r="GR30" i="25" l="1"/>
  <c r="GS30" i="25" s="1"/>
  <c r="FY18" i="19"/>
  <c r="CZ49" i="25"/>
  <c r="DA49" i="25" s="1"/>
  <c r="GR31" i="25"/>
  <c r="GS31" i="25" s="1"/>
  <c r="CZ46" i="25"/>
  <c r="DA46" i="25" s="1"/>
  <c r="DB46" i="25" s="1"/>
  <c r="GR42" i="25"/>
  <c r="GS42" i="25" s="1"/>
  <c r="GR29" i="25"/>
  <c r="GS29" i="25" s="1"/>
  <c r="GT29" i="25" s="1"/>
  <c r="CZ47" i="25"/>
  <c r="DA47" i="25" s="1"/>
  <c r="DB47" i="25" s="1"/>
  <c r="FX17" i="19"/>
  <c r="GR41" i="25"/>
  <c r="GS41" i="25" s="1"/>
  <c r="FW20" i="19"/>
  <c r="CW35" i="25"/>
  <c r="CW37" i="25"/>
  <c r="GO20" i="25"/>
  <c r="GQ16" i="25"/>
  <c r="GP16" i="25"/>
  <c r="GQ5" i="25"/>
  <c r="GP5" i="25"/>
  <c r="GQ17" i="25"/>
  <c r="GP17" i="25"/>
  <c r="CY23" i="25"/>
  <c r="CX23" i="25"/>
  <c r="GQ6" i="25"/>
  <c r="GP6" i="25"/>
  <c r="GQ24" i="25"/>
  <c r="GP24" i="25"/>
  <c r="CW18" i="25"/>
  <c r="GQ12" i="25"/>
  <c r="GP12" i="25"/>
  <c r="GQ10" i="25"/>
  <c r="GO14" i="25"/>
  <c r="GP10" i="25"/>
  <c r="GR10" i="25" s="1"/>
  <c r="GS10" i="25" s="1"/>
  <c r="GQ35" i="25"/>
  <c r="GP35" i="25"/>
  <c r="GO50" i="25"/>
  <c r="GQ46" i="25"/>
  <c r="GP46" i="25"/>
  <c r="GQ25" i="25"/>
  <c r="GP25" i="25"/>
  <c r="CY5" i="25"/>
  <c r="CX5" i="25"/>
  <c r="CY6" i="25"/>
  <c r="CX6" i="25"/>
  <c r="CW14" i="25"/>
  <c r="CY10" i="25"/>
  <c r="CX10" i="25"/>
  <c r="CW34" i="25"/>
  <c r="GQ18" i="25"/>
  <c r="GP18" i="25"/>
  <c r="CY12" i="25"/>
  <c r="CX12" i="25"/>
  <c r="GT31" i="25"/>
  <c r="CY30" i="25"/>
  <c r="CX30" i="25"/>
  <c r="CW32" i="25"/>
  <c r="CY28" i="25"/>
  <c r="CX28" i="25"/>
  <c r="GT42" i="25"/>
  <c r="GQ19" i="25"/>
  <c r="GP19" i="25"/>
  <c r="CY29" i="25"/>
  <c r="CX29" i="25"/>
  <c r="DB49" i="25"/>
  <c r="GR43" i="25"/>
  <c r="GS43" i="25" s="1"/>
  <c r="GT43" i="25" s="1"/>
  <c r="CW26" i="25"/>
  <c r="CY22" i="25"/>
  <c r="CX22" i="25"/>
  <c r="GT30" i="25"/>
  <c r="GQ23" i="25"/>
  <c r="GP23" i="25"/>
  <c r="CX42" i="25"/>
  <c r="CY42" i="25"/>
  <c r="CY11" i="25"/>
  <c r="CX11" i="25"/>
  <c r="CW16" i="25"/>
  <c r="GQ11" i="25"/>
  <c r="GP11" i="25"/>
  <c r="CW17" i="25"/>
  <c r="GQ37" i="25"/>
  <c r="GP37" i="25"/>
  <c r="GO26" i="25"/>
  <c r="GQ22" i="25"/>
  <c r="GP22" i="25"/>
  <c r="GO8" i="25"/>
  <c r="GQ4" i="25"/>
  <c r="GP4" i="25"/>
  <c r="CY13" i="25"/>
  <c r="CX13" i="25"/>
  <c r="CY31" i="25"/>
  <c r="CX31" i="25"/>
  <c r="CY24" i="25"/>
  <c r="CX24" i="25"/>
  <c r="CY25" i="25"/>
  <c r="CX25" i="25"/>
  <c r="GQ47" i="25"/>
  <c r="GP47" i="25"/>
  <c r="GQ48" i="25"/>
  <c r="GP48" i="25"/>
  <c r="CW44" i="25"/>
  <c r="CY40" i="25"/>
  <c r="CX40" i="25"/>
  <c r="CY41" i="25"/>
  <c r="CX41" i="25"/>
  <c r="CZ48" i="25"/>
  <c r="DA48" i="25" s="1"/>
  <c r="DB48" i="25" s="1"/>
  <c r="GQ36" i="25"/>
  <c r="GP36" i="25"/>
  <c r="GT41" i="25"/>
  <c r="GQ49" i="25"/>
  <c r="GP49" i="25"/>
  <c r="CY43" i="25"/>
  <c r="CX43" i="25"/>
  <c r="CW36" i="25"/>
  <c r="CW8" i="25"/>
  <c r="CY4" i="25"/>
  <c r="CX4" i="25"/>
  <c r="GQ34" i="25"/>
  <c r="GO38" i="25"/>
  <c r="GP34" i="25"/>
  <c r="GR28" i="25"/>
  <c r="GS28" i="25" s="1"/>
  <c r="GT28" i="25" s="1"/>
  <c r="GR40" i="25"/>
  <c r="GS40" i="25" s="1"/>
  <c r="GT40" i="25" s="1"/>
  <c r="CW19" i="25"/>
  <c r="GQ13" i="25"/>
  <c r="GP13" i="25"/>
  <c r="CY7" i="25"/>
  <c r="CX7" i="25"/>
  <c r="GQ7" i="25"/>
  <c r="GP7" i="25"/>
  <c r="FX19" i="19"/>
  <c r="FX16" i="19"/>
  <c r="FZ16" i="19" s="1"/>
  <c r="FY19" i="19"/>
  <c r="FY17" i="19"/>
  <c r="FZ17" i="19" s="1"/>
  <c r="FX18" i="19"/>
  <c r="FZ18" i="19" s="1"/>
  <c r="FW22" i="19"/>
  <c r="FY22" i="19" s="1"/>
  <c r="CF19" i="19"/>
  <c r="FW23" i="19"/>
  <c r="FY23" i="19" s="1"/>
  <c r="FW25" i="19"/>
  <c r="FU29" i="19"/>
  <c r="FV29" i="19" s="1"/>
  <c r="FU30" i="19"/>
  <c r="FV30" i="19" s="1"/>
  <c r="FW28" i="19" s="1"/>
  <c r="FY28" i="19" s="1"/>
  <c r="FR42" i="19"/>
  <c r="FT35" i="19"/>
  <c r="FU35" i="19" s="1"/>
  <c r="FV35" i="19" s="1"/>
  <c r="CE20" i="19"/>
  <c r="CF18" i="19"/>
  <c r="CF17" i="19"/>
  <c r="CF16" i="19"/>
  <c r="FT37" i="19"/>
  <c r="FU37" i="19" s="1"/>
  <c r="FV37" i="19" s="1"/>
  <c r="FT36" i="19"/>
  <c r="FR43" i="19"/>
  <c r="FR41" i="19"/>
  <c r="FQ44" i="19"/>
  <c r="FQ49" i="19"/>
  <c r="CE25" i="19"/>
  <c r="GA13" i="19"/>
  <c r="GB13" i="19" s="1"/>
  <c r="FR40" i="19"/>
  <c r="FT40" i="19" s="1"/>
  <c r="FQ47" i="19"/>
  <c r="CC28" i="19"/>
  <c r="CD28" i="19" s="1"/>
  <c r="CE24" i="19"/>
  <c r="FQ46" i="19"/>
  <c r="FS46" i="19" s="1"/>
  <c r="GA10" i="19"/>
  <c r="GB10" i="19" s="1"/>
  <c r="FY24" i="19"/>
  <c r="CE23" i="19"/>
  <c r="CE22" i="19"/>
  <c r="CG22" i="19" s="1"/>
  <c r="FS42" i="19"/>
  <c r="FS43" i="19"/>
  <c r="FU34" i="19"/>
  <c r="FV34" i="19" s="1"/>
  <c r="GA12" i="19"/>
  <c r="GB12" i="19" s="1"/>
  <c r="FS41" i="19"/>
  <c r="FQ48" i="19"/>
  <c r="GA11" i="19"/>
  <c r="GB11" i="19" s="1"/>
  <c r="CC31" i="19"/>
  <c r="CD31" i="19" s="1"/>
  <c r="CC30" i="19"/>
  <c r="CD30" i="19" s="1"/>
  <c r="CC29" i="19"/>
  <c r="CD29" i="19" s="1"/>
  <c r="CB37" i="19"/>
  <c r="FZ5" i="19"/>
  <c r="CB34" i="19"/>
  <c r="BY49" i="19"/>
  <c r="BY48" i="19"/>
  <c r="BY47" i="19"/>
  <c r="BY46" i="19"/>
  <c r="FZ4" i="19"/>
  <c r="FZ7" i="19"/>
  <c r="FZ6" i="19"/>
  <c r="CG10" i="19"/>
  <c r="CH10" i="19" s="1"/>
  <c r="CG16" i="19"/>
  <c r="CG17" i="19"/>
  <c r="CG19" i="19"/>
  <c r="CH19" i="19" s="1"/>
  <c r="CG18" i="19"/>
  <c r="CB36" i="19"/>
  <c r="CA40" i="19"/>
  <c r="CG11" i="19"/>
  <c r="CH11" i="19" s="1"/>
  <c r="CG13" i="19"/>
  <c r="CH13" i="19" s="1"/>
  <c r="CG12" i="19"/>
  <c r="CH12" i="19" s="1"/>
  <c r="CH5" i="19"/>
  <c r="CH7" i="19"/>
  <c r="CH4" i="19"/>
  <c r="CH6" i="19"/>
  <c r="BY44" i="19"/>
  <c r="BZ42" i="19"/>
  <c r="CA41" i="19"/>
  <c r="BZ43" i="19"/>
  <c r="BZ40" i="19"/>
  <c r="CA42" i="19"/>
  <c r="CA43" i="19"/>
  <c r="BZ41" i="19"/>
  <c r="CZ29" i="25" l="1"/>
  <c r="DA29" i="25" s="1"/>
  <c r="GR13" i="25"/>
  <c r="GS13" i="25" s="1"/>
  <c r="GR17" i="25"/>
  <c r="GS17" i="25" s="1"/>
  <c r="GR16" i="25"/>
  <c r="GS16" i="25" s="1"/>
  <c r="GR19" i="25"/>
  <c r="GS19" i="25" s="1"/>
  <c r="GR49" i="25"/>
  <c r="GS49" i="25" s="1"/>
  <c r="CZ6" i="25"/>
  <c r="DA6" i="25" s="1"/>
  <c r="GR25" i="25"/>
  <c r="GS25" i="25" s="1"/>
  <c r="CZ28" i="25"/>
  <c r="DA28" i="25" s="1"/>
  <c r="GR36" i="25"/>
  <c r="GS36" i="25" s="1"/>
  <c r="CZ11" i="25"/>
  <c r="DA11" i="25" s="1"/>
  <c r="CZ22" i="25"/>
  <c r="DA22" i="25" s="1"/>
  <c r="CZ30" i="25"/>
  <c r="DA30" i="25" s="1"/>
  <c r="DB30" i="25" s="1"/>
  <c r="CZ10" i="25"/>
  <c r="DA10" i="25" s="1"/>
  <c r="CZ23" i="25"/>
  <c r="DA23" i="25" s="1"/>
  <c r="CZ43" i="25"/>
  <c r="DA43" i="25" s="1"/>
  <c r="CZ25" i="25"/>
  <c r="DA25" i="25" s="1"/>
  <c r="DB25" i="25" s="1"/>
  <c r="CZ7" i="25"/>
  <c r="DA7" i="25" s="1"/>
  <c r="GR7" i="25"/>
  <c r="GS7" i="25" s="1"/>
  <c r="CZ41" i="25"/>
  <c r="DA41" i="25" s="1"/>
  <c r="FW26" i="19"/>
  <c r="CZ24" i="25"/>
  <c r="DA24" i="25" s="1"/>
  <c r="GR23" i="25"/>
  <c r="GS23" i="25" s="1"/>
  <c r="GR18" i="25"/>
  <c r="GS18" i="25" s="1"/>
  <c r="FT42" i="19"/>
  <c r="FX24" i="19"/>
  <c r="FZ19" i="19"/>
  <c r="GA19" i="19" s="1"/>
  <c r="CZ4" i="25"/>
  <c r="DA4" i="25" s="1"/>
  <c r="GR48" i="25"/>
  <c r="GS48" i="25" s="1"/>
  <c r="GT48" i="25" s="1"/>
  <c r="CZ31" i="25"/>
  <c r="DA31" i="25" s="1"/>
  <c r="CZ12" i="25"/>
  <c r="DA12" i="25" s="1"/>
  <c r="GR24" i="25"/>
  <c r="GS24" i="25" s="1"/>
  <c r="GT24" i="25" s="1"/>
  <c r="GU40" i="25"/>
  <c r="GU28" i="25"/>
  <c r="GU43" i="25"/>
  <c r="DC48" i="25"/>
  <c r="DC46" i="25"/>
  <c r="GU31" i="25"/>
  <c r="CY37" i="25"/>
  <c r="CX37" i="25"/>
  <c r="DB7" i="25"/>
  <c r="DB43" i="25"/>
  <c r="CZ40" i="25"/>
  <c r="DA40" i="25" s="1"/>
  <c r="DB40" i="25" s="1"/>
  <c r="CY17" i="25"/>
  <c r="CX17" i="25"/>
  <c r="DB11" i="25"/>
  <c r="GU30" i="25"/>
  <c r="DB29" i="25"/>
  <c r="DB6" i="25"/>
  <c r="CZ5" i="25"/>
  <c r="DA5" i="25" s="1"/>
  <c r="DB5" i="25" s="1"/>
  <c r="GR5" i="25"/>
  <c r="GS5" i="25" s="1"/>
  <c r="GT5" i="25" s="1"/>
  <c r="GT16" i="25"/>
  <c r="DB41" i="25"/>
  <c r="DB31" i="25"/>
  <c r="GT18" i="25"/>
  <c r="FY25" i="19"/>
  <c r="GT7" i="25"/>
  <c r="CY19" i="25"/>
  <c r="CX19" i="25"/>
  <c r="CY36" i="25"/>
  <c r="CX36" i="25"/>
  <c r="GU41" i="25"/>
  <c r="DB24" i="25"/>
  <c r="CW20" i="25"/>
  <c r="CY16" i="25"/>
  <c r="CX16" i="25"/>
  <c r="GU42" i="25"/>
  <c r="DB28" i="25"/>
  <c r="DB12" i="25"/>
  <c r="DB10" i="25"/>
  <c r="GT17" i="25"/>
  <c r="GT13" i="25"/>
  <c r="GR34" i="25"/>
  <c r="GS34" i="25" s="1"/>
  <c r="GT34" i="25" s="1"/>
  <c r="DB4" i="25"/>
  <c r="GT49" i="25"/>
  <c r="GT36" i="25"/>
  <c r="DC47" i="25"/>
  <c r="GR47" i="25"/>
  <c r="GS47" i="25" s="1"/>
  <c r="GT47" i="25" s="1"/>
  <c r="CZ13" i="25"/>
  <c r="DA13" i="25" s="1"/>
  <c r="DB13" i="25" s="1"/>
  <c r="GR4" i="25"/>
  <c r="GS4" i="25" s="1"/>
  <c r="GT4" i="25" s="1"/>
  <c r="GR22" i="25"/>
  <c r="GS22" i="25" s="1"/>
  <c r="GT22" i="25" s="1"/>
  <c r="GR37" i="25"/>
  <c r="GS37" i="25" s="1"/>
  <c r="GT37" i="25" s="1"/>
  <c r="GR11" i="25"/>
  <c r="GS11" i="25" s="1"/>
  <c r="GT11" i="25" s="1"/>
  <c r="CZ42" i="25"/>
  <c r="DA42" i="25" s="1"/>
  <c r="DB42" i="25" s="1"/>
  <c r="GT23" i="25"/>
  <c r="DB22" i="25"/>
  <c r="DC49" i="25"/>
  <c r="GT19" i="25"/>
  <c r="GU29" i="25"/>
  <c r="GV29" i="25" s="1"/>
  <c r="CW38" i="25"/>
  <c r="CY34" i="25"/>
  <c r="CX34" i="25"/>
  <c r="GT25" i="25"/>
  <c r="GR46" i="25"/>
  <c r="GS46" i="25" s="1"/>
  <c r="GT46" i="25" s="1"/>
  <c r="GR35" i="25"/>
  <c r="GS35" i="25" s="1"/>
  <c r="GT35" i="25" s="1"/>
  <c r="GT10" i="25"/>
  <c r="GR12" i="25"/>
  <c r="GS12" i="25" s="1"/>
  <c r="GT12" i="25" s="1"/>
  <c r="CY18" i="25"/>
  <c r="CX18" i="25"/>
  <c r="GR6" i="25"/>
  <c r="GS6" i="25" s="1"/>
  <c r="GT6" i="25" s="1"/>
  <c r="DB23" i="25"/>
  <c r="CY35" i="25"/>
  <c r="CX35" i="25"/>
  <c r="FX22" i="19"/>
  <c r="FZ22" i="19" s="1"/>
  <c r="FW31" i="19"/>
  <c r="GB19" i="19"/>
  <c r="GC11" i="19"/>
  <c r="FX23" i="19"/>
  <c r="FW29" i="19"/>
  <c r="FY29" i="19" s="1"/>
  <c r="FW30" i="19"/>
  <c r="FX25" i="19"/>
  <c r="GA16" i="19"/>
  <c r="GB16" i="19" s="1"/>
  <c r="FU36" i="19"/>
  <c r="FV36" i="19" s="1"/>
  <c r="FW37" i="19" s="1"/>
  <c r="GA17" i="19"/>
  <c r="GB17" i="19" s="1"/>
  <c r="GA18" i="19"/>
  <c r="GB18" i="19" s="1"/>
  <c r="CE30" i="19"/>
  <c r="CH18" i="19"/>
  <c r="FT43" i="19"/>
  <c r="CH17" i="19"/>
  <c r="FZ23" i="19"/>
  <c r="FS47" i="19"/>
  <c r="FS49" i="19"/>
  <c r="FT41" i="19"/>
  <c r="FR47" i="19"/>
  <c r="CH16" i="19"/>
  <c r="CI16" i="19" s="1"/>
  <c r="CJ16" i="19" s="1"/>
  <c r="CF24" i="19"/>
  <c r="FR46" i="19"/>
  <c r="FT46" i="19" s="1"/>
  <c r="FS48" i="19"/>
  <c r="CF22" i="19"/>
  <c r="CH22" i="19" s="1"/>
  <c r="FR49" i="19"/>
  <c r="CG24" i="19"/>
  <c r="CE26" i="19"/>
  <c r="CG25" i="19"/>
  <c r="CG23" i="19"/>
  <c r="CF25" i="19"/>
  <c r="FQ50" i="19"/>
  <c r="FX29" i="19"/>
  <c r="FR48" i="19"/>
  <c r="CF23" i="19"/>
  <c r="CE28" i="19"/>
  <c r="CG28" i="19" s="1"/>
  <c r="FU42" i="19"/>
  <c r="FV42" i="19" s="1"/>
  <c r="CE31" i="19"/>
  <c r="FU40" i="19"/>
  <c r="FV40" i="19" s="1"/>
  <c r="FZ25" i="19"/>
  <c r="CI12" i="19"/>
  <c r="CJ12" i="19" s="1"/>
  <c r="GC10" i="19"/>
  <c r="CC36" i="19"/>
  <c r="CD36" i="19" s="1"/>
  <c r="CE29" i="19"/>
  <c r="FU43" i="19"/>
  <c r="FV43" i="19" s="1"/>
  <c r="GC19" i="19"/>
  <c r="FZ24" i="19"/>
  <c r="GA24" i="19" s="1"/>
  <c r="GB24" i="19" s="1"/>
  <c r="GC13" i="19"/>
  <c r="CI11" i="19"/>
  <c r="CJ11" i="19" s="1"/>
  <c r="GA5" i="19"/>
  <c r="GB5" i="19" s="1"/>
  <c r="GC12" i="19"/>
  <c r="CI13" i="19"/>
  <c r="CJ13" i="19" s="1"/>
  <c r="CI19" i="19"/>
  <c r="CJ19" i="19" s="1"/>
  <c r="CC37" i="19"/>
  <c r="CD37" i="19" s="1"/>
  <c r="CI5" i="19"/>
  <c r="CJ5" i="19" s="1"/>
  <c r="CI10" i="19"/>
  <c r="CJ10" i="19" s="1"/>
  <c r="CK10" i="19" s="1"/>
  <c r="CC34" i="19"/>
  <c r="CD34" i="19" s="1"/>
  <c r="CC35" i="19"/>
  <c r="CD35" i="19" s="1"/>
  <c r="CB40" i="19"/>
  <c r="BZ46" i="19"/>
  <c r="GA6" i="19"/>
  <c r="GB6" i="19" s="1"/>
  <c r="GA7" i="19"/>
  <c r="GB7" i="19" s="1"/>
  <c r="BY50" i="19"/>
  <c r="BZ47" i="19"/>
  <c r="CA46" i="19"/>
  <c r="BZ48" i="19"/>
  <c r="BZ49" i="19"/>
  <c r="GA4" i="19"/>
  <c r="GB4" i="19" s="1"/>
  <c r="CB42" i="19"/>
  <c r="CA47" i="19"/>
  <c r="CA48" i="19"/>
  <c r="CA49" i="19"/>
  <c r="CI4" i="19"/>
  <c r="CI6" i="19"/>
  <c r="CI7" i="19"/>
  <c r="CB41" i="19"/>
  <c r="CB43" i="19"/>
  <c r="CZ34" i="25" l="1"/>
  <c r="DA34" i="25" s="1"/>
  <c r="CZ17" i="25"/>
  <c r="DA17" i="25" s="1"/>
  <c r="DD49" i="25"/>
  <c r="GE11" i="19"/>
  <c r="CZ37" i="25"/>
  <c r="DA37" i="25" s="1"/>
  <c r="GV43" i="25"/>
  <c r="GW43" i="25" s="1"/>
  <c r="CZ19" i="25"/>
  <c r="DA19" i="25" s="1"/>
  <c r="DD47" i="25"/>
  <c r="GV31" i="25"/>
  <c r="GW31" i="25" s="1"/>
  <c r="CZ16" i="25"/>
  <c r="DA16" i="25" s="1"/>
  <c r="DB16" i="25" s="1"/>
  <c r="DD48" i="25"/>
  <c r="DE48" i="25" s="1"/>
  <c r="GV30" i="25"/>
  <c r="GU32" i="25"/>
  <c r="FY31" i="19"/>
  <c r="GV42" i="25"/>
  <c r="GW42" i="25" s="1"/>
  <c r="GU22" i="25"/>
  <c r="GU12" i="25"/>
  <c r="DE49" i="25"/>
  <c r="GU37" i="25"/>
  <c r="GU47" i="25"/>
  <c r="GU5" i="25"/>
  <c r="GW30" i="25"/>
  <c r="GU46" i="25"/>
  <c r="GU4" i="25"/>
  <c r="DE47" i="25"/>
  <c r="GU34" i="25"/>
  <c r="DC5" i="25"/>
  <c r="DC40" i="25"/>
  <c r="GU35" i="25"/>
  <c r="GU11" i="25"/>
  <c r="GU36" i="25"/>
  <c r="GU17" i="25"/>
  <c r="GU18" i="25"/>
  <c r="DC41" i="25"/>
  <c r="DC6" i="25"/>
  <c r="DC42" i="25"/>
  <c r="GU6" i="25"/>
  <c r="FW32" i="19"/>
  <c r="DC23" i="25"/>
  <c r="GU19" i="25"/>
  <c r="GU23" i="25"/>
  <c r="GU49" i="25"/>
  <c r="GU24" i="25"/>
  <c r="DC30" i="25"/>
  <c r="GV41" i="25"/>
  <c r="GU16" i="25"/>
  <c r="DC29" i="25"/>
  <c r="DC11" i="25"/>
  <c r="DB37" i="25"/>
  <c r="DC50" i="25"/>
  <c r="GV28" i="25"/>
  <c r="GU25" i="25"/>
  <c r="DC4" i="25"/>
  <c r="DC13" i="25"/>
  <c r="DC28" i="25"/>
  <c r="GU7" i="25"/>
  <c r="DC31" i="25"/>
  <c r="DC43" i="25"/>
  <c r="DD46" i="25"/>
  <c r="GU44" i="25"/>
  <c r="GW29" i="25"/>
  <c r="DC22" i="25"/>
  <c r="DC25" i="25"/>
  <c r="GU13" i="25"/>
  <c r="DC12" i="25"/>
  <c r="DC24" i="25"/>
  <c r="FW36" i="19"/>
  <c r="FX28" i="19"/>
  <c r="FZ28" i="19" s="1"/>
  <c r="GA28" i="19" s="1"/>
  <c r="GB28" i="19" s="1"/>
  <c r="CZ35" i="25"/>
  <c r="DA35" i="25" s="1"/>
  <c r="DB35" i="25" s="1"/>
  <c r="CZ18" i="25"/>
  <c r="DA18" i="25" s="1"/>
  <c r="DB18" i="25" s="1"/>
  <c r="GU10" i="25"/>
  <c r="DB34" i="25"/>
  <c r="DC10" i="25"/>
  <c r="CZ36" i="25"/>
  <c r="DA36" i="25" s="1"/>
  <c r="DB36" i="25" s="1"/>
  <c r="DB19" i="25"/>
  <c r="GU48" i="25"/>
  <c r="DB17" i="25"/>
  <c r="DC7" i="25"/>
  <c r="GV40" i="25"/>
  <c r="GC17" i="19"/>
  <c r="GC16" i="19"/>
  <c r="FX31" i="19"/>
  <c r="FX30" i="19"/>
  <c r="FY30" i="19"/>
  <c r="FW35" i="19"/>
  <c r="FW34" i="19"/>
  <c r="FU41" i="19"/>
  <c r="FV41" i="19" s="1"/>
  <c r="FW42" i="19" s="1"/>
  <c r="GC18" i="19"/>
  <c r="CI17" i="19"/>
  <c r="CJ17" i="19" s="1"/>
  <c r="CK16" i="19" s="1"/>
  <c r="CK13" i="19"/>
  <c r="CK12" i="19"/>
  <c r="CI18" i="19"/>
  <c r="CJ18" i="19" s="1"/>
  <c r="CE36" i="19"/>
  <c r="FT49" i="19"/>
  <c r="FT47" i="19"/>
  <c r="FU47" i="19" s="1"/>
  <c r="FV47" i="19" s="1"/>
  <c r="FT48" i="19"/>
  <c r="CH24" i="19"/>
  <c r="FZ29" i="19"/>
  <c r="CH25" i="19"/>
  <c r="CI25" i="19" s="1"/>
  <c r="CJ25" i="19" s="1"/>
  <c r="CH23" i="19"/>
  <c r="CB48" i="19"/>
  <c r="CF29" i="19"/>
  <c r="CF31" i="19"/>
  <c r="CG31" i="19"/>
  <c r="CB46" i="19"/>
  <c r="FW43" i="19"/>
  <c r="CF30" i="19"/>
  <c r="CF28" i="19"/>
  <c r="CH28" i="19" s="1"/>
  <c r="CG30" i="19"/>
  <c r="CG29" i="19"/>
  <c r="CH29" i="19" s="1"/>
  <c r="CE32" i="19"/>
  <c r="CK11" i="19"/>
  <c r="CE34" i="19"/>
  <c r="CG34" i="19" s="1"/>
  <c r="FZ31" i="19"/>
  <c r="GA31" i="19" s="1"/>
  <c r="GB31" i="19" s="1"/>
  <c r="CE37" i="19"/>
  <c r="GE12" i="19"/>
  <c r="GD12" i="19"/>
  <c r="FU46" i="19"/>
  <c r="FV46" i="19" s="1"/>
  <c r="GE17" i="19"/>
  <c r="GD17" i="19"/>
  <c r="GA23" i="19"/>
  <c r="GB23" i="19" s="1"/>
  <c r="GD10" i="19"/>
  <c r="GE10" i="19"/>
  <c r="GC14" i="19"/>
  <c r="GE19" i="19"/>
  <c r="GD19" i="19"/>
  <c r="GC20" i="19"/>
  <c r="GE16" i="19"/>
  <c r="GD16" i="19"/>
  <c r="FX34" i="19"/>
  <c r="FW38" i="19"/>
  <c r="FY37" i="19"/>
  <c r="FX37" i="19"/>
  <c r="FY34" i="19"/>
  <c r="CC42" i="19"/>
  <c r="CD42" i="19" s="1"/>
  <c r="CE35" i="19"/>
  <c r="GE13" i="19"/>
  <c r="GD13" i="19"/>
  <c r="FY36" i="19"/>
  <c r="FX36" i="19"/>
  <c r="FX35" i="19"/>
  <c r="FY35" i="19"/>
  <c r="GD11" i="19"/>
  <c r="GF11" i="19" s="1"/>
  <c r="GA22" i="19"/>
  <c r="GB22" i="19" s="1"/>
  <c r="GA25" i="19"/>
  <c r="GB25" i="19" s="1"/>
  <c r="CI22" i="19"/>
  <c r="CJ22" i="19" s="1"/>
  <c r="CC40" i="19"/>
  <c r="CD40" i="19" s="1"/>
  <c r="FW40" i="19"/>
  <c r="FU49" i="19"/>
  <c r="FV49" i="19" s="1"/>
  <c r="CB47" i="19"/>
  <c r="CB49" i="19"/>
  <c r="GC5" i="19"/>
  <c r="GC4" i="19"/>
  <c r="GC7" i="19"/>
  <c r="GC6" i="19"/>
  <c r="CJ7" i="19"/>
  <c r="CJ6" i="19"/>
  <c r="CJ4" i="19"/>
  <c r="CC43" i="19"/>
  <c r="CD43" i="19" s="1"/>
  <c r="CC41" i="19"/>
  <c r="CD41" i="19" s="1"/>
  <c r="GV49" i="25" l="1"/>
  <c r="FZ30" i="19"/>
  <c r="GA30" i="19" s="1"/>
  <c r="GV48" i="25"/>
  <c r="DD7" i="25"/>
  <c r="DD25" i="25"/>
  <c r="GV4" i="25"/>
  <c r="GW4" i="25" s="1"/>
  <c r="FW41" i="19"/>
  <c r="DD31" i="25"/>
  <c r="GV16" i="25"/>
  <c r="GV34" i="25"/>
  <c r="GW34" i="25" s="1"/>
  <c r="GV10" i="25"/>
  <c r="DD24" i="25"/>
  <c r="DD22" i="25"/>
  <c r="DD43" i="25"/>
  <c r="DE43" i="25" s="1"/>
  <c r="GV25" i="25"/>
  <c r="DD10" i="25"/>
  <c r="DC32" i="25"/>
  <c r="DD23" i="25"/>
  <c r="DD29" i="25"/>
  <c r="DE29" i="25" s="1"/>
  <c r="DD30" i="25"/>
  <c r="DE30" i="25" s="1"/>
  <c r="GV17" i="25"/>
  <c r="GW17" i="25" s="1"/>
  <c r="DD5" i="25"/>
  <c r="DE5" i="25" s="1"/>
  <c r="GV12" i="25"/>
  <c r="GW12" i="25" s="1"/>
  <c r="DD13" i="25"/>
  <c r="DE13" i="25" s="1"/>
  <c r="GV23" i="25"/>
  <c r="GV18" i="25"/>
  <c r="GW18" i="25" s="1"/>
  <c r="GV22" i="25"/>
  <c r="GW22" i="25" s="1"/>
  <c r="GV13" i="25"/>
  <c r="GW13" i="25" s="1"/>
  <c r="DD40" i="25"/>
  <c r="DE40" i="25" s="1"/>
  <c r="GV37" i="25"/>
  <c r="GW37" i="25" s="1"/>
  <c r="DD11" i="25"/>
  <c r="DE11" i="25" s="1"/>
  <c r="DD6" i="25"/>
  <c r="DE6" i="25" s="1"/>
  <c r="GV47" i="25"/>
  <c r="GW47" i="25" s="1"/>
  <c r="GW49" i="25"/>
  <c r="DC18" i="25"/>
  <c r="DE7" i="25"/>
  <c r="DC36" i="25"/>
  <c r="GW23" i="25"/>
  <c r="GW40" i="25"/>
  <c r="DC14" i="25"/>
  <c r="GU14" i="25"/>
  <c r="DC26" i="25"/>
  <c r="DE46" i="25"/>
  <c r="DD28" i="25"/>
  <c r="DC8" i="25"/>
  <c r="GW28" i="25"/>
  <c r="GX29" i="25" s="1"/>
  <c r="GY29" i="25" s="1"/>
  <c r="GU20" i="25"/>
  <c r="GV24" i="25"/>
  <c r="DD42" i="25"/>
  <c r="GU50" i="25"/>
  <c r="GW48" i="25"/>
  <c r="DE10" i="25"/>
  <c r="DE25" i="25"/>
  <c r="DD4" i="25"/>
  <c r="GW41" i="25"/>
  <c r="GX41" i="25" s="1"/>
  <c r="GY41" i="25" s="1"/>
  <c r="DE23" i="25"/>
  <c r="GV6" i="25"/>
  <c r="GV35" i="25"/>
  <c r="GV46" i="25"/>
  <c r="GV5" i="25"/>
  <c r="DC19" i="25"/>
  <c r="DC34" i="25"/>
  <c r="DD12" i="25"/>
  <c r="GV7" i="25"/>
  <c r="DC37" i="25"/>
  <c r="GV19" i="25"/>
  <c r="GV36" i="25"/>
  <c r="DC44" i="25"/>
  <c r="GU38" i="25"/>
  <c r="GU8" i="25"/>
  <c r="DC17" i="25"/>
  <c r="GW10" i="25"/>
  <c r="DC35" i="25"/>
  <c r="DE24" i="25"/>
  <c r="DE22" i="25"/>
  <c r="DE31" i="25"/>
  <c r="DC16" i="25"/>
  <c r="GW25" i="25"/>
  <c r="GW16" i="25"/>
  <c r="DD41" i="25"/>
  <c r="GV11" i="25"/>
  <c r="GU26" i="25"/>
  <c r="GE18" i="19"/>
  <c r="GD18" i="19"/>
  <c r="GB30" i="19"/>
  <c r="CL13" i="19"/>
  <c r="GA29" i="19"/>
  <c r="GB29" i="19" s="1"/>
  <c r="CI23" i="19"/>
  <c r="CJ23" i="19" s="1"/>
  <c r="FU48" i="19"/>
  <c r="FV48" i="19" s="1"/>
  <c r="CK18" i="19"/>
  <c r="CK19" i="19"/>
  <c r="CI24" i="19"/>
  <c r="CJ24" i="19" s="1"/>
  <c r="CK24" i="19" s="1"/>
  <c r="CK17" i="19"/>
  <c r="CH30" i="19"/>
  <c r="CF37" i="19"/>
  <c r="CL12" i="19"/>
  <c r="CG35" i="19"/>
  <c r="CK14" i="19"/>
  <c r="CL10" i="19"/>
  <c r="CL11" i="19"/>
  <c r="CG36" i="19"/>
  <c r="FZ37" i="19"/>
  <c r="GF19" i="19"/>
  <c r="GF10" i="19"/>
  <c r="CF34" i="19"/>
  <c r="CH34" i="19" s="1"/>
  <c r="GF16" i="19"/>
  <c r="CH31" i="19"/>
  <c r="CI31" i="19" s="1"/>
  <c r="CJ31" i="19" s="1"/>
  <c r="CF36" i="19"/>
  <c r="CG37" i="19"/>
  <c r="CF35" i="19"/>
  <c r="CL18" i="19"/>
  <c r="GF17" i="19"/>
  <c r="GG17" i="19" s="1"/>
  <c r="GH17" i="19" s="1"/>
  <c r="CE38" i="19"/>
  <c r="GF13" i="19"/>
  <c r="GG13" i="19" s="1"/>
  <c r="GH13" i="19" s="1"/>
  <c r="GC30" i="19"/>
  <c r="GC29" i="19"/>
  <c r="GF12" i="19"/>
  <c r="GG11" i="19" s="1"/>
  <c r="GH11" i="19" s="1"/>
  <c r="GC25" i="19"/>
  <c r="CC48" i="19"/>
  <c r="CD48" i="19" s="1"/>
  <c r="GC22" i="19"/>
  <c r="FZ35" i="19"/>
  <c r="GC31" i="19"/>
  <c r="CK22" i="19"/>
  <c r="CM22" i="19" s="1"/>
  <c r="GC24" i="19"/>
  <c r="FZ36" i="19"/>
  <c r="FZ34" i="19"/>
  <c r="GC23" i="19"/>
  <c r="GC28" i="19"/>
  <c r="CC46" i="19"/>
  <c r="CD46" i="19" s="1"/>
  <c r="CI28" i="19"/>
  <c r="CJ28" i="19" s="1"/>
  <c r="CI29" i="19"/>
  <c r="CJ29" i="19" s="1"/>
  <c r="CK4" i="19"/>
  <c r="CM4" i="19" s="1"/>
  <c r="CK6" i="19"/>
  <c r="CK5" i="19"/>
  <c r="FY41" i="19"/>
  <c r="FW44" i="19"/>
  <c r="FW47" i="19"/>
  <c r="FX42" i="19"/>
  <c r="FX41" i="19"/>
  <c r="FX43" i="19"/>
  <c r="FX40" i="19"/>
  <c r="FY42" i="19"/>
  <c r="FY43" i="19"/>
  <c r="FY40" i="19"/>
  <c r="FW46" i="19"/>
  <c r="FY46" i="19" s="1"/>
  <c r="FW48" i="19"/>
  <c r="FW49" i="19"/>
  <c r="CC47" i="19"/>
  <c r="CD47" i="19" s="1"/>
  <c r="CC49" i="19"/>
  <c r="CD49" i="19" s="1"/>
  <c r="GD7" i="19"/>
  <c r="GE7" i="19"/>
  <c r="GD4" i="19"/>
  <c r="GC8" i="19"/>
  <c r="GE4" i="19"/>
  <c r="GE6" i="19"/>
  <c r="GD6" i="19"/>
  <c r="GD5" i="19"/>
  <c r="GE5" i="19"/>
  <c r="CK7" i="19"/>
  <c r="CE41" i="19"/>
  <c r="CE40" i="19"/>
  <c r="CG40" i="19" s="1"/>
  <c r="CE43" i="19"/>
  <c r="CE42" i="19"/>
  <c r="DE26" i="25" l="1"/>
  <c r="DF24" i="25"/>
  <c r="DG24" i="25" s="1"/>
  <c r="GF18" i="19"/>
  <c r="GG18" i="19" s="1"/>
  <c r="GH18" i="19" s="1"/>
  <c r="DD35" i="25"/>
  <c r="DD17" i="25"/>
  <c r="DD34" i="25"/>
  <c r="DF22" i="25"/>
  <c r="DG22" i="25" s="1"/>
  <c r="DD37" i="25"/>
  <c r="GX28" i="25"/>
  <c r="GY28" i="25" s="1"/>
  <c r="DC20" i="25"/>
  <c r="DD16" i="25"/>
  <c r="DE16" i="25" s="1"/>
  <c r="DD36" i="25"/>
  <c r="DE36" i="25" s="1"/>
  <c r="DF23" i="25"/>
  <c r="DG23" i="25" s="1"/>
  <c r="DE41" i="25"/>
  <c r="DE37" i="25"/>
  <c r="DE34" i="25"/>
  <c r="GW5" i="25"/>
  <c r="DE4" i="25"/>
  <c r="DF6" i="25" s="1"/>
  <c r="DG6" i="25" s="1"/>
  <c r="DE42" i="25"/>
  <c r="DF42" i="25" s="1"/>
  <c r="DG42" i="25" s="1"/>
  <c r="DE50" i="25"/>
  <c r="DF47" i="25"/>
  <c r="DG47" i="25" s="1"/>
  <c r="GX40" i="25"/>
  <c r="GY40" i="25" s="1"/>
  <c r="DF43" i="25"/>
  <c r="DG43" i="25" s="1"/>
  <c r="DD18" i="25"/>
  <c r="DC38" i="25"/>
  <c r="GW46" i="25"/>
  <c r="GX46" i="25" s="1"/>
  <c r="GY46" i="25" s="1"/>
  <c r="GW24" i="25"/>
  <c r="GX22" i="25" s="1"/>
  <c r="GY22" i="25" s="1"/>
  <c r="GW44" i="25"/>
  <c r="GX42" i="25"/>
  <c r="GY42" i="25" s="1"/>
  <c r="DE35" i="25"/>
  <c r="DE17" i="25"/>
  <c r="GW36" i="25"/>
  <c r="GW7" i="25"/>
  <c r="DD19" i="25"/>
  <c r="GW35" i="25"/>
  <c r="DF25" i="25"/>
  <c r="DG25" i="25" s="1"/>
  <c r="DE28" i="25"/>
  <c r="DF28" i="25" s="1"/>
  <c r="DG28" i="25" s="1"/>
  <c r="DF48" i="25"/>
  <c r="DG48" i="25" s="1"/>
  <c r="GX31" i="25"/>
  <c r="GY31" i="25" s="1"/>
  <c r="GW11" i="25"/>
  <c r="GX10" i="25" s="1"/>
  <c r="GY10" i="25" s="1"/>
  <c r="GW19" i="25"/>
  <c r="GX16" i="25" s="1"/>
  <c r="GY16" i="25" s="1"/>
  <c r="DE12" i="25"/>
  <c r="DF10" i="25" s="1"/>
  <c r="DG10" i="25" s="1"/>
  <c r="GW6" i="25"/>
  <c r="GW32" i="25"/>
  <c r="GX30" i="25"/>
  <c r="GY30" i="25" s="1"/>
  <c r="DV30" i="25" s="1"/>
  <c r="DF46" i="25"/>
  <c r="DG46" i="25" s="1"/>
  <c r="DF49" i="25"/>
  <c r="DG49" i="25" s="1"/>
  <c r="GX43" i="25"/>
  <c r="GY43" i="25" s="1"/>
  <c r="CL16" i="19"/>
  <c r="CK23" i="19"/>
  <c r="CM23" i="19" s="1"/>
  <c r="CL19" i="19"/>
  <c r="CK20" i="19"/>
  <c r="CK25" i="19"/>
  <c r="CL17" i="19"/>
  <c r="GG10" i="19"/>
  <c r="GH10" i="19" s="1"/>
  <c r="GG19" i="19"/>
  <c r="GH19" i="19" s="1"/>
  <c r="GG16" i="19"/>
  <c r="GH16" i="19" s="1"/>
  <c r="GI16" i="19" s="1"/>
  <c r="CI30" i="19"/>
  <c r="CJ30" i="19" s="1"/>
  <c r="CK30" i="19" s="1"/>
  <c r="CH37" i="19"/>
  <c r="CH35" i="19"/>
  <c r="CI35" i="19" s="1"/>
  <c r="CJ35" i="19" s="1"/>
  <c r="CH36" i="19"/>
  <c r="CM5" i="19"/>
  <c r="CM24" i="19"/>
  <c r="CL24" i="19"/>
  <c r="GD25" i="19"/>
  <c r="CL4" i="19"/>
  <c r="CN4" i="19" s="1"/>
  <c r="GA36" i="19"/>
  <c r="GB36" i="19" s="1"/>
  <c r="GG12" i="19"/>
  <c r="GH12" i="19" s="1"/>
  <c r="GI13" i="19" s="1"/>
  <c r="CM6" i="19"/>
  <c r="CK29" i="19"/>
  <c r="GA35" i="19"/>
  <c r="GB35" i="19" s="1"/>
  <c r="CI37" i="19"/>
  <c r="CJ37" i="19" s="1"/>
  <c r="GE29" i="19"/>
  <c r="GC32" i="19"/>
  <c r="GD29" i="19"/>
  <c r="GE28" i="19"/>
  <c r="GE30" i="19"/>
  <c r="GD28" i="19"/>
  <c r="GD30" i="19"/>
  <c r="GA37" i="19"/>
  <c r="GB37" i="19" s="1"/>
  <c r="GA34" i="19"/>
  <c r="GB34" i="19" s="1"/>
  <c r="GC26" i="19"/>
  <c r="GD22" i="19"/>
  <c r="GE22" i="19"/>
  <c r="GE25" i="19"/>
  <c r="GI19" i="19"/>
  <c r="GD23" i="19"/>
  <c r="GE23" i="19"/>
  <c r="GD24" i="19"/>
  <c r="GE24" i="19"/>
  <c r="GE31" i="19"/>
  <c r="GD31" i="19"/>
  <c r="CI34" i="19"/>
  <c r="CJ34" i="19" s="1"/>
  <c r="FZ41" i="19"/>
  <c r="GF5" i="19"/>
  <c r="GF4" i="19"/>
  <c r="FZ40" i="19"/>
  <c r="FZ42" i="19"/>
  <c r="FZ43" i="19"/>
  <c r="FY48" i="19"/>
  <c r="FY49" i="19"/>
  <c r="FW50" i="19"/>
  <c r="FX46" i="19"/>
  <c r="FY47" i="19"/>
  <c r="FX47" i="19"/>
  <c r="FX48" i="19"/>
  <c r="FX49" i="19"/>
  <c r="GF7" i="19"/>
  <c r="GF6" i="19"/>
  <c r="CE49" i="19"/>
  <c r="CE48" i="19"/>
  <c r="CE47" i="19"/>
  <c r="CE46" i="19"/>
  <c r="CL6" i="19"/>
  <c r="CL5" i="19"/>
  <c r="CL7" i="19"/>
  <c r="CK8" i="19"/>
  <c r="CM7" i="19"/>
  <c r="CM13" i="19"/>
  <c r="CN13" i="19" s="1"/>
  <c r="CF42" i="19"/>
  <c r="CF41" i="19"/>
  <c r="CF43" i="19"/>
  <c r="CG43" i="19"/>
  <c r="CF40" i="19"/>
  <c r="CH40" i="19" s="1"/>
  <c r="CE44" i="19"/>
  <c r="CG42" i="19"/>
  <c r="CG41" i="19"/>
  <c r="CK26" i="19" l="1"/>
  <c r="GX7" i="25"/>
  <c r="GY7" i="25" s="1"/>
  <c r="DE44" i="25"/>
  <c r="DG26" i="25"/>
  <c r="CL22" i="19"/>
  <c r="CN22" i="19" s="1"/>
  <c r="GW14" i="25"/>
  <c r="GX11" i="25"/>
  <c r="GY11" i="25" s="1"/>
  <c r="DF36" i="25"/>
  <c r="DG36" i="25" s="1"/>
  <c r="GW26" i="25"/>
  <c r="DF12" i="25"/>
  <c r="DG12" i="25" s="1"/>
  <c r="DF34" i="25"/>
  <c r="DG34" i="25" s="1"/>
  <c r="GX5" i="25"/>
  <c r="GY5" i="25" s="1"/>
  <c r="DE14" i="25"/>
  <c r="DF41" i="25"/>
  <c r="DG41" i="25" s="1"/>
  <c r="CL25" i="19"/>
  <c r="DG50" i="25"/>
  <c r="DK46" i="25"/>
  <c r="DJ46" i="25"/>
  <c r="DK48" i="25"/>
  <c r="DL48" i="25"/>
  <c r="DL46" i="25"/>
  <c r="DI46" i="25"/>
  <c r="DI48" i="25"/>
  <c r="DH48" i="25"/>
  <c r="DH46" i="25"/>
  <c r="DJ48" i="25"/>
  <c r="DK49" i="25"/>
  <c r="DJ47" i="25"/>
  <c r="DH47" i="25"/>
  <c r="DK47" i="25"/>
  <c r="DL49" i="25"/>
  <c r="DJ49" i="25"/>
  <c r="DI47" i="25"/>
  <c r="DI49" i="25"/>
  <c r="DH49" i="25"/>
  <c r="DL47" i="25"/>
  <c r="GX34" i="25"/>
  <c r="GY34" i="25" s="1"/>
  <c r="GX37" i="25"/>
  <c r="GY37" i="25" s="1"/>
  <c r="DI24" i="25"/>
  <c r="DJ24" i="25"/>
  <c r="DL24" i="25"/>
  <c r="DH25" i="25"/>
  <c r="DK23" i="25"/>
  <c r="GW38" i="25"/>
  <c r="GX24" i="25"/>
  <c r="GY24" i="25" s="1"/>
  <c r="GX18" i="25"/>
  <c r="GY18" i="25" s="1"/>
  <c r="DS29" i="25"/>
  <c r="DW31" i="25"/>
  <c r="DT30" i="25"/>
  <c r="DU28" i="25"/>
  <c r="DS28" i="25"/>
  <c r="DF37" i="25"/>
  <c r="DG37" i="25" s="1"/>
  <c r="DF40" i="25"/>
  <c r="DG40" i="25" s="1"/>
  <c r="DF13" i="25"/>
  <c r="DG13" i="25" s="1"/>
  <c r="GX4" i="25"/>
  <c r="GY4" i="25" s="1"/>
  <c r="GX6" i="25"/>
  <c r="GY6" i="25" s="1"/>
  <c r="GX19" i="25"/>
  <c r="GY19" i="25" s="1"/>
  <c r="GW8" i="25"/>
  <c r="DE32" i="25"/>
  <c r="DF30" i="25"/>
  <c r="DG30" i="25" s="1"/>
  <c r="DF31" i="25"/>
  <c r="DG31" i="25" s="1"/>
  <c r="GX35" i="25"/>
  <c r="GY35" i="25" s="1"/>
  <c r="DF35" i="25"/>
  <c r="DG35" i="25" s="1"/>
  <c r="DI22" i="25"/>
  <c r="DK22" i="25"/>
  <c r="DJ25" i="25"/>
  <c r="DL23" i="25"/>
  <c r="DI23" i="25"/>
  <c r="DE18" i="25"/>
  <c r="DV31" i="25"/>
  <c r="DT31" i="25"/>
  <c r="DT28" i="25"/>
  <c r="DW30" i="25"/>
  <c r="DU30" i="25"/>
  <c r="DE8" i="25"/>
  <c r="DF7" i="25"/>
  <c r="DG7" i="25" s="1"/>
  <c r="DF5" i="25"/>
  <c r="DG5" i="25" s="1"/>
  <c r="DF29" i="25"/>
  <c r="DG29" i="25" s="1"/>
  <c r="GX17" i="25"/>
  <c r="GY17" i="25" s="1"/>
  <c r="DW16" i="25" s="1"/>
  <c r="DE19" i="25"/>
  <c r="GX36" i="25"/>
  <c r="GY36" i="25" s="1"/>
  <c r="DK24" i="25"/>
  <c r="DH22" i="25"/>
  <c r="DI25" i="25"/>
  <c r="DL25" i="25"/>
  <c r="DJ23" i="25"/>
  <c r="GW20" i="25"/>
  <c r="GW50" i="25"/>
  <c r="GX48" i="25"/>
  <c r="GY48" i="25" s="1"/>
  <c r="GX47" i="25"/>
  <c r="GY47" i="25" s="1"/>
  <c r="DS31" i="25"/>
  <c r="DU31" i="25"/>
  <c r="DT29" i="25"/>
  <c r="DV28" i="25"/>
  <c r="DW28" i="25"/>
  <c r="GY32" i="25"/>
  <c r="DF4" i="25"/>
  <c r="DG4" i="25" s="1"/>
  <c r="DE38" i="25"/>
  <c r="GX12" i="25"/>
  <c r="GY12" i="25" s="1"/>
  <c r="DL22" i="25"/>
  <c r="DH24" i="25"/>
  <c r="DJ22" i="25"/>
  <c r="DH23" i="25"/>
  <c r="DK25" i="25"/>
  <c r="GX23" i="25"/>
  <c r="GY23" i="25" s="1"/>
  <c r="GX25" i="25"/>
  <c r="GY25" i="25" s="1"/>
  <c r="DT42" i="25"/>
  <c r="GY44" i="25"/>
  <c r="DS40" i="25"/>
  <c r="DW42" i="25"/>
  <c r="DU40" i="25"/>
  <c r="DV40" i="25"/>
  <c r="DV42" i="25"/>
  <c r="DU42" i="25"/>
  <c r="DS42" i="25"/>
  <c r="DT40" i="25"/>
  <c r="DW40" i="25"/>
  <c r="DS41" i="25"/>
  <c r="DT41" i="25"/>
  <c r="DV43" i="25"/>
  <c r="DU43" i="25"/>
  <c r="DU41" i="25"/>
  <c r="DW43" i="25"/>
  <c r="DS43" i="25"/>
  <c r="DT43" i="25"/>
  <c r="DW41" i="25"/>
  <c r="DV41" i="25"/>
  <c r="DW29" i="25"/>
  <c r="DV29" i="25"/>
  <c r="DU29" i="25"/>
  <c r="DS30" i="25"/>
  <c r="GX49" i="25"/>
  <c r="GY49" i="25" s="1"/>
  <c r="DF11" i="25"/>
  <c r="DG11" i="25" s="1"/>
  <c r="DJ11" i="25" s="1"/>
  <c r="GX13" i="25"/>
  <c r="GY13" i="25" s="1"/>
  <c r="DW13" i="25" s="1"/>
  <c r="GI10" i="19"/>
  <c r="GK10" i="19" s="1"/>
  <c r="GI17" i="19"/>
  <c r="GI18" i="19"/>
  <c r="GJ18" i="19" s="1"/>
  <c r="CK28" i="19"/>
  <c r="CM28" i="19" s="1"/>
  <c r="CK31" i="19"/>
  <c r="CM25" i="19"/>
  <c r="CL23" i="19"/>
  <c r="CN23" i="19" s="1"/>
  <c r="GI11" i="19"/>
  <c r="GA43" i="19"/>
  <c r="GB43" i="19" s="1"/>
  <c r="CI36" i="19"/>
  <c r="CJ36" i="19" s="1"/>
  <c r="CK35" i="19" s="1"/>
  <c r="CN5" i="19"/>
  <c r="CN25" i="19"/>
  <c r="CO25" i="19" s="1"/>
  <c r="CP25" i="19" s="1"/>
  <c r="GF30" i="19"/>
  <c r="GF29" i="19"/>
  <c r="GI12" i="19"/>
  <c r="GF23" i="19"/>
  <c r="CN6" i="19"/>
  <c r="GF25" i="19"/>
  <c r="CN24" i="19"/>
  <c r="CO24" i="19" s="1"/>
  <c r="CP24" i="19" s="1"/>
  <c r="GK17" i="19"/>
  <c r="GF24" i="19"/>
  <c r="GG24" i="19" s="1"/>
  <c r="GH24" i="19" s="1"/>
  <c r="GC36" i="19"/>
  <c r="GF22" i="19"/>
  <c r="GC34" i="19"/>
  <c r="GE34" i="19" s="1"/>
  <c r="CK36" i="19"/>
  <c r="CK34" i="19"/>
  <c r="CM34" i="19" s="1"/>
  <c r="GF28" i="19"/>
  <c r="GG5" i="19"/>
  <c r="GH5" i="19" s="1"/>
  <c r="GF31" i="19"/>
  <c r="GG31" i="19" s="1"/>
  <c r="GH31" i="19" s="1"/>
  <c r="GC37" i="19"/>
  <c r="GI20" i="19"/>
  <c r="GK16" i="19"/>
  <c r="CK37" i="19"/>
  <c r="GA42" i="19"/>
  <c r="GB42" i="19" s="1"/>
  <c r="GA40" i="19"/>
  <c r="GB40" i="19" s="1"/>
  <c r="GA41" i="19"/>
  <c r="GB41" i="19" s="1"/>
  <c r="GC35" i="19"/>
  <c r="CO22" i="19"/>
  <c r="CP22" i="19" s="1"/>
  <c r="GG4" i="19"/>
  <c r="GH4" i="19" s="1"/>
  <c r="FZ49" i="19"/>
  <c r="FZ48" i="19"/>
  <c r="FZ46" i="19"/>
  <c r="FZ47" i="19"/>
  <c r="GG7" i="19"/>
  <c r="GH7" i="19" s="1"/>
  <c r="GG6" i="19"/>
  <c r="GH6" i="19" s="1"/>
  <c r="CF48" i="19"/>
  <c r="CF47" i="19"/>
  <c r="CG48" i="19"/>
  <c r="CF49" i="19"/>
  <c r="CE50" i="19"/>
  <c r="CF46" i="19"/>
  <c r="CN7" i="19"/>
  <c r="CO7" i="19" s="1"/>
  <c r="CP7" i="19" s="1"/>
  <c r="CM10" i="19"/>
  <c r="CN10" i="19" s="1"/>
  <c r="CM18" i="19"/>
  <c r="CN18" i="19" s="1"/>
  <c r="CM19" i="19"/>
  <c r="CN19" i="19" s="1"/>
  <c r="CM16" i="19"/>
  <c r="CN16" i="19" s="1"/>
  <c r="CM17" i="19"/>
  <c r="CN17" i="19" s="1"/>
  <c r="CH42" i="19"/>
  <c r="CM12" i="19"/>
  <c r="CN12" i="19" s="1"/>
  <c r="CG49" i="19"/>
  <c r="CG47" i="19"/>
  <c r="CM11" i="19"/>
  <c r="CN11" i="19" s="1"/>
  <c r="CG46" i="19"/>
  <c r="CH41" i="19"/>
  <c r="CH43" i="19"/>
  <c r="DG38" i="25" l="1"/>
  <c r="DK29" i="25"/>
  <c r="GJ19" i="19"/>
  <c r="GK18" i="19"/>
  <c r="DL31" i="25"/>
  <c r="DH31" i="25"/>
  <c r="DK31" i="25"/>
  <c r="GK19" i="19"/>
  <c r="DH29" i="25"/>
  <c r="DL29" i="25"/>
  <c r="GJ16" i="19"/>
  <c r="GJ17" i="19"/>
  <c r="DF19" i="25"/>
  <c r="DG19" i="25" s="1"/>
  <c r="DI29" i="25"/>
  <c r="DJ31" i="25"/>
  <c r="DG32" i="25"/>
  <c r="DJ29" i="25"/>
  <c r="DJ28" i="25"/>
  <c r="DK28" i="25"/>
  <c r="DH30" i="25"/>
  <c r="DJ30" i="25"/>
  <c r="DL28" i="25"/>
  <c r="DK30" i="25"/>
  <c r="GK11" i="19"/>
  <c r="DI31" i="25"/>
  <c r="DI28" i="25"/>
  <c r="DH28" i="25"/>
  <c r="DX43" i="25"/>
  <c r="DI30" i="25"/>
  <c r="DL30" i="25"/>
  <c r="DV11" i="25"/>
  <c r="DH11" i="25"/>
  <c r="DU46" i="25"/>
  <c r="DK10" i="25"/>
  <c r="GY26" i="25"/>
  <c r="DL12" i="25"/>
  <c r="DS19" i="25"/>
  <c r="DK13" i="25"/>
  <c r="DF16" i="25"/>
  <c r="DG16" i="25" s="1"/>
  <c r="DM47" i="25"/>
  <c r="DK11" i="25"/>
  <c r="DW7" i="25"/>
  <c r="DU6" i="25"/>
  <c r="GY8" i="25"/>
  <c r="DU7" i="25"/>
  <c r="DS7" i="25"/>
  <c r="DS6" i="25"/>
  <c r="DV7" i="25"/>
  <c r="DT4" i="25"/>
  <c r="DV4" i="25"/>
  <c r="DS4" i="25"/>
  <c r="DV6" i="25"/>
  <c r="DU4" i="25"/>
  <c r="DW4" i="25"/>
  <c r="DT7" i="25"/>
  <c r="DW6" i="25"/>
  <c r="DT6" i="25"/>
  <c r="DS5" i="25"/>
  <c r="DT5" i="25"/>
  <c r="DV5" i="25"/>
  <c r="DU5" i="25"/>
  <c r="DW5" i="25"/>
  <c r="DE20" i="25"/>
  <c r="DU12" i="25"/>
  <c r="DU10" i="25"/>
  <c r="DT10" i="25"/>
  <c r="DT11" i="25"/>
  <c r="DW11" i="25"/>
  <c r="DK34" i="25"/>
  <c r="DL34" i="25"/>
  <c r="DJ35" i="25"/>
  <c r="DH37" i="25"/>
  <c r="DH35" i="25"/>
  <c r="DF17" i="25"/>
  <c r="DG17" i="25" s="1"/>
  <c r="DT17" i="25"/>
  <c r="DT18" i="25"/>
  <c r="DS16" i="25"/>
  <c r="DS18" i="25"/>
  <c r="DS49" i="25"/>
  <c r="DW47" i="25"/>
  <c r="DT46" i="25"/>
  <c r="DV48" i="25"/>
  <c r="DU48" i="25"/>
  <c r="DW24" i="25"/>
  <c r="DV24" i="25"/>
  <c r="DS24" i="25"/>
  <c r="DV25" i="25"/>
  <c r="DW23" i="25"/>
  <c r="DG8" i="25"/>
  <c r="DK7" i="25"/>
  <c r="DI6" i="25"/>
  <c r="DJ4" i="25"/>
  <c r="DK4" i="25"/>
  <c r="DH4" i="25"/>
  <c r="DI4" i="25"/>
  <c r="DK6" i="25"/>
  <c r="DL7" i="25"/>
  <c r="DL4" i="25"/>
  <c r="DI7" i="25"/>
  <c r="DH7" i="25"/>
  <c r="DJ6" i="25"/>
  <c r="DH6" i="25"/>
  <c r="DL6" i="25"/>
  <c r="DJ7" i="25"/>
  <c r="DL5" i="25"/>
  <c r="DK5" i="25"/>
  <c r="DJ5" i="25"/>
  <c r="DI5" i="25"/>
  <c r="DH5" i="25"/>
  <c r="DX29" i="25"/>
  <c r="DM31" i="25"/>
  <c r="DM28" i="25"/>
  <c r="DJ10" i="25"/>
  <c r="DJ12" i="25"/>
  <c r="DH10" i="25"/>
  <c r="DJ13" i="25"/>
  <c r="DI11" i="25"/>
  <c r="DG14" i="25"/>
  <c r="DX28" i="25"/>
  <c r="DF18" i="25"/>
  <c r="DG18" i="25" s="1"/>
  <c r="DM24" i="25"/>
  <c r="DV12" i="25"/>
  <c r="DV10" i="25"/>
  <c r="DW10" i="25"/>
  <c r="DV13" i="25"/>
  <c r="DT13" i="25"/>
  <c r="DI36" i="25"/>
  <c r="DL36" i="25"/>
  <c r="DK35" i="25"/>
  <c r="DJ37" i="25"/>
  <c r="DL35" i="25"/>
  <c r="DU17" i="25"/>
  <c r="DW19" i="25"/>
  <c r="DS17" i="25"/>
  <c r="DW18" i="25"/>
  <c r="DU16" i="25"/>
  <c r="GY20" i="25"/>
  <c r="DT49" i="25"/>
  <c r="DV49" i="25"/>
  <c r="DW48" i="25"/>
  <c r="DS46" i="25"/>
  <c r="DW46" i="25"/>
  <c r="DW22" i="25"/>
  <c r="DT24" i="25"/>
  <c r="DT25" i="25"/>
  <c r="DS23" i="25"/>
  <c r="DT23" i="25"/>
  <c r="CM30" i="19"/>
  <c r="DX40" i="25"/>
  <c r="DM25" i="25"/>
  <c r="DK12" i="25"/>
  <c r="DI10" i="25"/>
  <c r="DL10" i="25"/>
  <c r="DH13" i="25"/>
  <c r="DI13" i="25"/>
  <c r="DX31" i="25"/>
  <c r="DI42" i="25"/>
  <c r="DG44" i="25"/>
  <c r="DK40" i="25"/>
  <c r="DH40" i="25"/>
  <c r="DK42" i="25"/>
  <c r="DH42" i="25"/>
  <c r="DI40" i="25"/>
  <c r="DJ42" i="25"/>
  <c r="DL40" i="25"/>
  <c r="DJ40" i="25"/>
  <c r="DL42" i="25"/>
  <c r="DJ43" i="25"/>
  <c r="DH43" i="25"/>
  <c r="DH41" i="25"/>
  <c r="DK41" i="25"/>
  <c r="DI41" i="25"/>
  <c r="DK43" i="25"/>
  <c r="DI43" i="25"/>
  <c r="DJ41" i="25"/>
  <c r="DL41" i="25"/>
  <c r="DL43" i="25"/>
  <c r="DX30" i="25"/>
  <c r="DT12" i="25"/>
  <c r="DS10" i="25"/>
  <c r="DS13" i="25"/>
  <c r="DS11" i="25"/>
  <c r="GY14" i="25"/>
  <c r="DM48" i="25"/>
  <c r="DH36" i="25"/>
  <c r="DK37" i="25"/>
  <c r="DJ36" i="25"/>
  <c r="DK36" i="25"/>
  <c r="DI35" i="25"/>
  <c r="DW17" i="25"/>
  <c r="DV17" i="25"/>
  <c r="DT19" i="25"/>
  <c r="DV18" i="25"/>
  <c r="DU18" i="25"/>
  <c r="DV47" i="25"/>
  <c r="DS47" i="25"/>
  <c r="DU47" i="25"/>
  <c r="DT48" i="25"/>
  <c r="DX48" i="25" s="1"/>
  <c r="DS48" i="25"/>
  <c r="GY50" i="25"/>
  <c r="DU22" i="25"/>
  <c r="DV22" i="25"/>
  <c r="DS25" i="25"/>
  <c r="DU23" i="25"/>
  <c r="DV23" i="25"/>
  <c r="CL30" i="19"/>
  <c r="CM29" i="19"/>
  <c r="DX41" i="25"/>
  <c r="DX42" i="25"/>
  <c r="DM29" i="25"/>
  <c r="DH12" i="25"/>
  <c r="DI12" i="25"/>
  <c r="DM12" i="25" s="1"/>
  <c r="DL11" i="25"/>
  <c r="DL13" i="25"/>
  <c r="DM23" i="25"/>
  <c r="DM22" i="25"/>
  <c r="GY38" i="25"/>
  <c r="DS35" i="25"/>
  <c r="DT37" i="25"/>
  <c r="DU37" i="25"/>
  <c r="DV36" i="25"/>
  <c r="DS37" i="25"/>
  <c r="DU35" i="25"/>
  <c r="DV37" i="25"/>
  <c r="DW36" i="25"/>
  <c r="DW34" i="25"/>
  <c r="DS34" i="25"/>
  <c r="DV35" i="25"/>
  <c r="DT35" i="25"/>
  <c r="DW35" i="25"/>
  <c r="DW37" i="25"/>
  <c r="DT36" i="25"/>
  <c r="DS36" i="25"/>
  <c r="DU36" i="25"/>
  <c r="DT34" i="25"/>
  <c r="DV34" i="25"/>
  <c r="DU34" i="25"/>
  <c r="DS12" i="25"/>
  <c r="DW12" i="25"/>
  <c r="DU13" i="25"/>
  <c r="DU11" i="25"/>
  <c r="DM49" i="25"/>
  <c r="DM46" i="25"/>
  <c r="DJ34" i="25"/>
  <c r="DH34" i="25"/>
  <c r="DL37" i="25"/>
  <c r="DI37" i="25"/>
  <c r="DI34" i="25"/>
  <c r="DM34" i="25" s="1"/>
  <c r="DV19" i="25"/>
  <c r="DU19" i="25"/>
  <c r="DT16" i="25"/>
  <c r="DV16" i="25"/>
  <c r="DT47" i="25"/>
  <c r="DX47" i="25" s="1"/>
  <c r="DW49" i="25"/>
  <c r="DU49" i="25"/>
  <c r="DV46" i="25"/>
  <c r="DS22" i="25"/>
  <c r="DU24" i="25"/>
  <c r="DT22" i="25"/>
  <c r="DW25" i="25"/>
  <c r="DU25" i="25"/>
  <c r="GJ13" i="19"/>
  <c r="CL28" i="19"/>
  <c r="CN28" i="19" s="1"/>
  <c r="CL31" i="19"/>
  <c r="CM31" i="19"/>
  <c r="CL29" i="19"/>
  <c r="CN29" i="19" s="1"/>
  <c r="CO29" i="19" s="1"/>
  <c r="CP29" i="19" s="1"/>
  <c r="CK32" i="19"/>
  <c r="GG29" i="19"/>
  <c r="GH29" i="19" s="1"/>
  <c r="GG25" i="19"/>
  <c r="GH25" i="19" s="1"/>
  <c r="GI24" i="19" s="1"/>
  <c r="GG30" i="19"/>
  <c r="GH30" i="19" s="1"/>
  <c r="GC41" i="19"/>
  <c r="GG23" i="19"/>
  <c r="GH23" i="19" s="1"/>
  <c r="GG28" i="19"/>
  <c r="GH28" i="19" s="1"/>
  <c r="GI28" i="19" s="1"/>
  <c r="GG22" i="19"/>
  <c r="GH22" i="19" s="1"/>
  <c r="CO23" i="19"/>
  <c r="CP23" i="19" s="1"/>
  <c r="CQ24" i="19" s="1"/>
  <c r="CM35" i="19"/>
  <c r="GJ11" i="19"/>
  <c r="GL11" i="19" s="1"/>
  <c r="GJ12" i="19"/>
  <c r="GK12" i="19"/>
  <c r="GI14" i="19"/>
  <c r="CN30" i="19"/>
  <c r="CO30" i="19" s="1"/>
  <c r="CP30" i="19" s="1"/>
  <c r="GJ10" i="19"/>
  <c r="GL10" i="19" s="1"/>
  <c r="GK13" i="19"/>
  <c r="CM36" i="19"/>
  <c r="CM37" i="19"/>
  <c r="CK38" i="19"/>
  <c r="GL17" i="19"/>
  <c r="GL19" i="19"/>
  <c r="CH48" i="19"/>
  <c r="CL34" i="19"/>
  <c r="CN34" i="19" s="1"/>
  <c r="CL37" i="19"/>
  <c r="CL35" i="19"/>
  <c r="CN35" i="19" s="1"/>
  <c r="CL36" i="19"/>
  <c r="CQ25" i="19"/>
  <c r="GC42" i="19"/>
  <c r="GC43" i="19"/>
  <c r="GL18" i="19"/>
  <c r="GC40" i="19"/>
  <c r="GL16" i="19"/>
  <c r="CQ22" i="19"/>
  <c r="GA49" i="19"/>
  <c r="GB49" i="19" s="1"/>
  <c r="CO11" i="19"/>
  <c r="CP11" i="19" s="1"/>
  <c r="CO18" i="19"/>
  <c r="CP18" i="19" s="1"/>
  <c r="GA46" i="19"/>
  <c r="GB46" i="19" s="1"/>
  <c r="GA48" i="19"/>
  <c r="GB48" i="19" s="1"/>
  <c r="GD35" i="19"/>
  <c r="GE35" i="19"/>
  <c r="GI4" i="19"/>
  <c r="GK4" i="19" s="1"/>
  <c r="GA47" i="19"/>
  <c r="GB47" i="19" s="1"/>
  <c r="GC38" i="19"/>
  <c r="GE36" i="19"/>
  <c r="GD37" i="19"/>
  <c r="GE37" i="19"/>
  <c r="GI31" i="19"/>
  <c r="CI42" i="19"/>
  <c r="CJ42" i="19" s="1"/>
  <c r="CI40" i="19"/>
  <c r="CJ40" i="19" s="1"/>
  <c r="GD34" i="19"/>
  <c r="GF34" i="19" s="1"/>
  <c r="GD36" i="19"/>
  <c r="CO16" i="19"/>
  <c r="CP16" i="19" s="1"/>
  <c r="CO12" i="19"/>
  <c r="CP12" i="19" s="1"/>
  <c r="CO19" i="19"/>
  <c r="CP19" i="19" s="1"/>
  <c r="CO6" i="19"/>
  <c r="CP6" i="19" s="1"/>
  <c r="CO4" i="19"/>
  <c r="CP4" i="19" s="1"/>
  <c r="CO28" i="19"/>
  <c r="CP28" i="19" s="1"/>
  <c r="CO17" i="19"/>
  <c r="CP17" i="19" s="1"/>
  <c r="CO10" i="19"/>
  <c r="CP10" i="19" s="1"/>
  <c r="CO13" i="19"/>
  <c r="CP13" i="19" s="1"/>
  <c r="CO5" i="19"/>
  <c r="CP5" i="19" s="1"/>
  <c r="CH46" i="19"/>
  <c r="CH47" i="19"/>
  <c r="GI5" i="19"/>
  <c r="GI6" i="19"/>
  <c r="GI7" i="19"/>
  <c r="CH49" i="19"/>
  <c r="CI43" i="19"/>
  <c r="CI41" i="19"/>
  <c r="DM30" i="25" l="1"/>
  <c r="DX35" i="25"/>
  <c r="DM35" i="25"/>
  <c r="GL13" i="19"/>
  <c r="DX22" i="25"/>
  <c r="DX16" i="25"/>
  <c r="DM37" i="25"/>
  <c r="DM5" i="25"/>
  <c r="DM40" i="25"/>
  <c r="DG20" i="25"/>
  <c r="DM43" i="25"/>
  <c r="DX23" i="25"/>
  <c r="DM36" i="25"/>
  <c r="DM7" i="25"/>
  <c r="DM4" i="25"/>
  <c r="DM6" i="25"/>
  <c r="DX17" i="25"/>
  <c r="DX11" i="25"/>
  <c r="DX5" i="25"/>
  <c r="DX7" i="25"/>
  <c r="DH17" i="25"/>
  <c r="DL17" i="25"/>
  <c r="DK19" i="25"/>
  <c r="DH18" i="25"/>
  <c r="DI16" i="25"/>
  <c r="DM42" i="25"/>
  <c r="DX49" i="25"/>
  <c r="DX13" i="25"/>
  <c r="DX10" i="25"/>
  <c r="DJ17" i="25"/>
  <c r="DH19" i="25"/>
  <c r="DK16" i="25"/>
  <c r="DJ18" i="25"/>
  <c r="DI18" i="25"/>
  <c r="CN31" i="19"/>
  <c r="CO31" i="19" s="1"/>
  <c r="CP31" i="19" s="1"/>
  <c r="CQ31" i="19" s="1"/>
  <c r="DX36" i="25"/>
  <c r="DX19" i="25"/>
  <c r="DM41" i="25"/>
  <c r="DM10" i="25"/>
  <c r="DX25" i="25"/>
  <c r="DM11" i="25"/>
  <c r="DX46" i="25"/>
  <c r="DX6" i="25"/>
  <c r="DX4" i="25"/>
  <c r="DI19" i="25"/>
  <c r="DJ19" i="25"/>
  <c r="DK18" i="25"/>
  <c r="DL16" i="25"/>
  <c r="DJ16" i="25"/>
  <c r="DX34" i="25"/>
  <c r="DX37" i="25"/>
  <c r="DX12" i="25"/>
  <c r="DM13" i="25"/>
  <c r="DX24" i="25"/>
  <c r="DX18" i="25"/>
  <c r="DI17" i="25"/>
  <c r="DL19" i="25"/>
  <c r="DK17" i="25"/>
  <c r="DH16" i="25"/>
  <c r="DL18" i="25"/>
  <c r="GI23" i="19"/>
  <c r="CQ23" i="19"/>
  <c r="GI25" i="19"/>
  <c r="GC48" i="19"/>
  <c r="GI29" i="19"/>
  <c r="GI22" i="19"/>
  <c r="GI30" i="19"/>
  <c r="GM16" i="19"/>
  <c r="GN16" i="19" s="1"/>
  <c r="GC46" i="19"/>
  <c r="GE46" i="19" s="1"/>
  <c r="GC47" i="19"/>
  <c r="GM19" i="19"/>
  <c r="GN19" i="19" s="1"/>
  <c r="GM18" i="19"/>
  <c r="GN18" i="19" s="1"/>
  <c r="GM17" i="19"/>
  <c r="GN17" i="19" s="1"/>
  <c r="GO17" i="19" s="1"/>
  <c r="CQ19" i="19"/>
  <c r="CI49" i="19"/>
  <c r="CJ49" i="19" s="1"/>
  <c r="CQ30" i="19"/>
  <c r="GL12" i="19"/>
  <c r="GM12" i="19" s="1"/>
  <c r="GN12" i="19" s="1"/>
  <c r="GK5" i="19"/>
  <c r="GD41" i="19"/>
  <c r="CR24" i="19"/>
  <c r="CN36" i="19"/>
  <c r="CO36" i="19" s="1"/>
  <c r="CP36" i="19" s="1"/>
  <c r="CN37" i="19"/>
  <c r="CR22" i="19"/>
  <c r="GE42" i="19"/>
  <c r="GI32" i="19"/>
  <c r="CR25" i="19"/>
  <c r="CR23" i="19"/>
  <c r="GD40" i="19"/>
  <c r="CQ26" i="19"/>
  <c r="GC49" i="19"/>
  <c r="CQ10" i="19"/>
  <c r="CS10" i="19" s="1"/>
  <c r="CQ17" i="19"/>
  <c r="CQ16" i="19"/>
  <c r="CQ11" i="19"/>
  <c r="GE43" i="19"/>
  <c r="GD42" i="19"/>
  <c r="GC44" i="19"/>
  <c r="CQ29" i="19"/>
  <c r="GE40" i="19"/>
  <c r="GD43" i="19"/>
  <c r="CQ18" i="19"/>
  <c r="GK28" i="19"/>
  <c r="CQ12" i="19"/>
  <c r="GE41" i="19"/>
  <c r="CQ5" i="19"/>
  <c r="CQ28" i="19"/>
  <c r="CS28" i="19" s="1"/>
  <c r="GF37" i="19"/>
  <c r="GF35" i="19"/>
  <c r="CQ13" i="19"/>
  <c r="GF36" i="19"/>
  <c r="CQ7" i="19"/>
  <c r="GK22" i="19"/>
  <c r="GK29" i="19"/>
  <c r="CQ6" i="19"/>
  <c r="CQ4" i="19"/>
  <c r="CS4" i="19" s="1"/>
  <c r="GO18" i="19"/>
  <c r="CI46" i="19"/>
  <c r="CJ46" i="19" s="1"/>
  <c r="CI48" i="19"/>
  <c r="CJ48" i="19" s="1"/>
  <c r="GK7" i="19"/>
  <c r="GK6" i="19"/>
  <c r="GJ4" i="19"/>
  <c r="GL4" i="19" s="1"/>
  <c r="GJ5" i="19"/>
  <c r="GI8" i="19"/>
  <c r="GJ6" i="19"/>
  <c r="GJ7" i="19"/>
  <c r="CI47" i="19"/>
  <c r="CJ47" i="19" s="1"/>
  <c r="CS25" i="19"/>
  <c r="CS22" i="19"/>
  <c r="CS23" i="19"/>
  <c r="CS24" i="19"/>
  <c r="CJ43" i="19"/>
  <c r="CJ41" i="19"/>
  <c r="GJ31" i="19" l="1"/>
  <c r="GJ24" i="19"/>
  <c r="GE48" i="19"/>
  <c r="GJ23" i="19"/>
  <c r="GJ30" i="19"/>
  <c r="GK30" i="19"/>
  <c r="GL30" i="19" s="1"/>
  <c r="GK25" i="19"/>
  <c r="GJ28" i="19"/>
  <c r="CS12" i="19"/>
  <c r="CS11" i="19"/>
  <c r="GJ29" i="19"/>
  <c r="GI26" i="19"/>
  <c r="DM19" i="25"/>
  <c r="DM18" i="25"/>
  <c r="DM17" i="25"/>
  <c r="DM16" i="25"/>
  <c r="GJ25" i="19"/>
  <c r="GK24" i="19"/>
  <c r="GL24" i="19" s="1"/>
  <c r="GK31" i="19"/>
  <c r="GE47" i="19"/>
  <c r="GK23" i="19"/>
  <c r="GD48" i="19"/>
  <c r="GF48" i="19" s="1"/>
  <c r="GJ22" i="19"/>
  <c r="GL22" i="19" s="1"/>
  <c r="GO16" i="19"/>
  <c r="GM10" i="19"/>
  <c r="GN10" i="19" s="1"/>
  <c r="GG36" i="19"/>
  <c r="GH36" i="19" s="1"/>
  <c r="GO19" i="19"/>
  <c r="GM11" i="19"/>
  <c r="GN11" i="19" s="1"/>
  <c r="GM13" i="19"/>
  <c r="GN13" i="19" s="1"/>
  <c r="GO13" i="19" s="1"/>
  <c r="CO35" i="19"/>
  <c r="CP35" i="19" s="1"/>
  <c r="CO34" i="19"/>
  <c r="CP34" i="19" s="1"/>
  <c r="CO37" i="19"/>
  <c r="CP37" i="19" s="1"/>
  <c r="GF41" i="19"/>
  <c r="CS29" i="19"/>
  <c r="GL5" i="19"/>
  <c r="CR13" i="19"/>
  <c r="GL28" i="19"/>
  <c r="CQ20" i="19"/>
  <c r="GC50" i="19"/>
  <c r="CS17" i="19"/>
  <c r="CS19" i="19"/>
  <c r="GF43" i="19"/>
  <c r="GF42" i="19"/>
  <c r="CR18" i="19"/>
  <c r="CR16" i="19"/>
  <c r="CT16" i="19" s="1"/>
  <c r="GE49" i="19"/>
  <c r="GD49" i="19"/>
  <c r="CS16" i="19"/>
  <c r="CR19" i="19"/>
  <c r="CS18" i="19"/>
  <c r="CR17" i="19"/>
  <c r="GD46" i="19"/>
  <c r="GF46" i="19" s="1"/>
  <c r="GD47" i="19"/>
  <c r="GF47" i="19" s="1"/>
  <c r="CR7" i="19"/>
  <c r="CR30" i="19"/>
  <c r="CR11" i="19"/>
  <c r="GL7" i="19"/>
  <c r="GF40" i="19"/>
  <c r="CR29" i="19"/>
  <c r="CR28" i="19"/>
  <c r="CR31" i="19"/>
  <c r="CR5" i="19"/>
  <c r="CS6" i="19"/>
  <c r="GL23" i="19"/>
  <c r="GM23" i="19" s="1"/>
  <c r="GN23" i="19" s="1"/>
  <c r="CR4" i="19"/>
  <c r="CT4" i="19" s="1"/>
  <c r="GL31" i="19"/>
  <c r="CS30" i="19"/>
  <c r="CT30" i="19" s="1"/>
  <c r="CR10" i="19"/>
  <c r="CT10" i="19" s="1"/>
  <c r="CQ32" i="19"/>
  <c r="GG34" i="19"/>
  <c r="GH34" i="19" s="1"/>
  <c r="CQ14" i="19"/>
  <c r="CR12" i="19"/>
  <c r="CT12" i="19" s="1"/>
  <c r="CS13" i="19"/>
  <c r="CQ37" i="19"/>
  <c r="GL29" i="19"/>
  <c r="GL25" i="19"/>
  <c r="GM25" i="19" s="1"/>
  <c r="CR6" i="19"/>
  <c r="CS7" i="19"/>
  <c r="CS5" i="19"/>
  <c r="GG35" i="19"/>
  <c r="GH35" i="19" s="1"/>
  <c r="GG37" i="19"/>
  <c r="GH37" i="19" s="1"/>
  <c r="CQ8" i="19"/>
  <c r="GQ18" i="19"/>
  <c r="GQ17" i="19"/>
  <c r="GO20" i="19"/>
  <c r="GQ16" i="19"/>
  <c r="GQ19" i="19"/>
  <c r="GL6" i="19"/>
  <c r="GM6" i="19" s="1"/>
  <c r="GN6" i="19" s="1"/>
  <c r="CS31" i="19"/>
  <c r="CT19" i="19"/>
  <c r="CT22" i="19"/>
  <c r="CT25" i="19"/>
  <c r="CT24" i="19"/>
  <c r="CT23" i="19"/>
  <c r="CT28" i="19"/>
  <c r="CK40" i="19"/>
  <c r="CM40" i="19" s="1"/>
  <c r="CK47" i="19"/>
  <c r="CK43" i="19"/>
  <c r="CK48" i="19"/>
  <c r="CK49" i="19"/>
  <c r="CK41" i="19"/>
  <c r="CK42" i="19"/>
  <c r="CK46" i="19"/>
  <c r="CT11" i="19" l="1"/>
  <c r="CT29" i="19"/>
  <c r="GP17" i="19"/>
  <c r="GP19" i="19"/>
  <c r="GP16" i="19"/>
  <c r="GP18" i="19"/>
  <c r="GN25" i="19"/>
  <c r="GG40" i="19"/>
  <c r="GH40" i="19" s="1"/>
  <c r="GI35" i="19"/>
  <c r="GM4" i="19"/>
  <c r="GN4" i="19" s="1"/>
  <c r="GM29" i="19"/>
  <c r="GN29" i="19" s="1"/>
  <c r="GO29" i="19" s="1"/>
  <c r="GM7" i="19"/>
  <c r="GN7" i="19" s="1"/>
  <c r="GG43" i="19"/>
  <c r="GH43" i="19" s="1"/>
  <c r="CQ36" i="19"/>
  <c r="GM31" i="19"/>
  <c r="GN31" i="19" s="1"/>
  <c r="GM28" i="19"/>
  <c r="GN28" i="19" s="1"/>
  <c r="GO28" i="19" s="1"/>
  <c r="GG41" i="19"/>
  <c r="GH41" i="19" s="1"/>
  <c r="GO10" i="19"/>
  <c r="GM30" i="19"/>
  <c r="GN30" i="19" s="1"/>
  <c r="GO30" i="19" s="1"/>
  <c r="GG42" i="19"/>
  <c r="GH42" i="19" s="1"/>
  <c r="GM24" i="19"/>
  <c r="GN24" i="19" s="1"/>
  <c r="GO11" i="19"/>
  <c r="GO12" i="19"/>
  <c r="CQ34" i="19"/>
  <c r="CQ35" i="19"/>
  <c r="CT18" i="19"/>
  <c r="CU18" i="19" s="1"/>
  <c r="CV18" i="19" s="1"/>
  <c r="CT13" i="19"/>
  <c r="CU11" i="19" s="1"/>
  <c r="CV11" i="19" s="1"/>
  <c r="CT17" i="19"/>
  <c r="CU17" i="19" s="1"/>
  <c r="CV17" i="19" s="1"/>
  <c r="CT31" i="19"/>
  <c r="CU31" i="19" s="1"/>
  <c r="CV31" i="19" s="1"/>
  <c r="CT7" i="19"/>
  <c r="GF49" i="19"/>
  <c r="GG48" i="19" s="1"/>
  <c r="GH48" i="19" s="1"/>
  <c r="GR17" i="19"/>
  <c r="GR16" i="19"/>
  <c r="CT5" i="19"/>
  <c r="GI34" i="19"/>
  <c r="GK34" i="19" s="1"/>
  <c r="CT6" i="19"/>
  <c r="GR18" i="19"/>
  <c r="GI36" i="19"/>
  <c r="GG46" i="19"/>
  <c r="GH46" i="19" s="1"/>
  <c r="GR19" i="19"/>
  <c r="GM22" i="19"/>
  <c r="GN22" i="19" s="1"/>
  <c r="GO23" i="19" s="1"/>
  <c r="GI37" i="19"/>
  <c r="CU23" i="19"/>
  <c r="CV23" i="19" s="1"/>
  <c r="CU29" i="19"/>
  <c r="CV29" i="19" s="1"/>
  <c r="GM5" i="19"/>
  <c r="GN5" i="19" s="1"/>
  <c r="CU12" i="19"/>
  <c r="CV12" i="19" s="1"/>
  <c r="CU28" i="19"/>
  <c r="CV28" i="19" s="1"/>
  <c r="CU24" i="19"/>
  <c r="CV24" i="19" s="1"/>
  <c r="CU19" i="19"/>
  <c r="CV19" i="19" s="1"/>
  <c r="CU10" i="19"/>
  <c r="CV10" i="19" s="1"/>
  <c r="CU25" i="19"/>
  <c r="CV25" i="19" s="1"/>
  <c r="CU16" i="19"/>
  <c r="CV16" i="19" s="1"/>
  <c r="CU22" i="19"/>
  <c r="CV22" i="19" s="1"/>
  <c r="CU30" i="19"/>
  <c r="CV30" i="19" s="1"/>
  <c r="GG47" i="19"/>
  <c r="GH47" i="19" s="1"/>
  <c r="GI40" i="19"/>
  <c r="CM41" i="19"/>
  <c r="CK44" i="19"/>
  <c r="CM48" i="19" s="1"/>
  <c r="CL42" i="19"/>
  <c r="CL41" i="19"/>
  <c r="CL43" i="19"/>
  <c r="CL48" i="19"/>
  <c r="CM42" i="19"/>
  <c r="CK50" i="19"/>
  <c r="CM43" i="19"/>
  <c r="CL40" i="19"/>
  <c r="CN40" i="19" s="1"/>
  <c r="CL46" i="19"/>
  <c r="CL47" i="19"/>
  <c r="CM49" i="19"/>
  <c r="CL49" i="19"/>
  <c r="GO7" i="19" l="1"/>
  <c r="CS36" i="19"/>
  <c r="GI41" i="19"/>
  <c r="CU13" i="19"/>
  <c r="CV13" i="19" s="1"/>
  <c r="CW13" i="19" s="1"/>
  <c r="GG49" i="19"/>
  <c r="GH49" i="19" s="1"/>
  <c r="GI42" i="19"/>
  <c r="GO31" i="19"/>
  <c r="GI43" i="19"/>
  <c r="GJ41" i="19" s="1"/>
  <c r="GO25" i="19"/>
  <c r="CQ38" i="19"/>
  <c r="CR37" i="19"/>
  <c r="CS35" i="19"/>
  <c r="GS17" i="19"/>
  <c r="GT17" i="19" s="1"/>
  <c r="CW11" i="19"/>
  <c r="GS19" i="19"/>
  <c r="GT19" i="19" s="1"/>
  <c r="CS34" i="19"/>
  <c r="CU6" i="19"/>
  <c r="CV6" i="19" s="1"/>
  <c r="CU4" i="19"/>
  <c r="CV4" i="19" s="1"/>
  <c r="GP11" i="19"/>
  <c r="GQ11" i="19"/>
  <c r="GP13" i="19"/>
  <c r="GO14" i="19"/>
  <c r="GQ13" i="19"/>
  <c r="GP10" i="19"/>
  <c r="GQ10" i="19"/>
  <c r="CW17" i="19"/>
  <c r="GS16" i="19"/>
  <c r="GT16" i="19" s="1"/>
  <c r="GS18" i="19"/>
  <c r="GT18" i="19" s="1"/>
  <c r="GQ12" i="19"/>
  <c r="GP12" i="19"/>
  <c r="CR36" i="19"/>
  <c r="CT36" i="19" s="1"/>
  <c r="CU36" i="19" s="1"/>
  <c r="CV36" i="19" s="1"/>
  <c r="CR35" i="19"/>
  <c r="CT35" i="19" s="1"/>
  <c r="CS37" i="19"/>
  <c r="CT37" i="19" s="1"/>
  <c r="CR34" i="19"/>
  <c r="CU7" i="19"/>
  <c r="CV7" i="19" s="1"/>
  <c r="CW19" i="19"/>
  <c r="CU5" i="19"/>
  <c r="CV5" i="19" s="1"/>
  <c r="CW31" i="19"/>
  <c r="GK41" i="19"/>
  <c r="GK35" i="19"/>
  <c r="GJ37" i="19"/>
  <c r="GK36" i="19"/>
  <c r="GO22" i="19"/>
  <c r="GQ22" i="19" s="1"/>
  <c r="GK37" i="19"/>
  <c r="CW10" i="19"/>
  <c r="GJ35" i="19"/>
  <c r="CW28" i="19"/>
  <c r="GI38" i="19"/>
  <c r="CW12" i="19"/>
  <c r="GJ34" i="19"/>
  <c r="GL34" i="19" s="1"/>
  <c r="GO6" i="19"/>
  <c r="GO24" i="19"/>
  <c r="GJ36" i="19"/>
  <c r="GO4" i="19"/>
  <c r="GQ4" i="19" s="1"/>
  <c r="GO5" i="19"/>
  <c r="CW23" i="19"/>
  <c r="CW18" i="19"/>
  <c r="CW24" i="19"/>
  <c r="CW22" i="19"/>
  <c r="CW16" i="19"/>
  <c r="CW25" i="19"/>
  <c r="CW29" i="19"/>
  <c r="GQ30" i="19"/>
  <c r="GP29" i="19"/>
  <c r="GP31" i="19"/>
  <c r="GQ31" i="19"/>
  <c r="GP30" i="19"/>
  <c r="GQ29" i="19"/>
  <c r="CW30" i="19"/>
  <c r="GQ28" i="19"/>
  <c r="GO32" i="19"/>
  <c r="GP28" i="19"/>
  <c r="GK42" i="19"/>
  <c r="GJ43" i="19"/>
  <c r="GI46" i="19"/>
  <c r="GK46" i="19" s="1"/>
  <c r="GI49" i="19"/>
  <c r="GI47" i="19"/>
  <c r="GI48" i="19"/>
  <c r="GI44" i="19"/>
  <c r="GK40" i="19"/>
  <c r="CN41" i="19"/>
  <c r="CM46" i="19"/>
  <c r="CN46" i="19" s="1"/>
  <c r="CM47" i="19"/>
  <c r="CN47" i="19" s="1"/>
  <c r="CN48" i="19"/>
  <c r="CN42" i="19"/>
  <c r="CN43" i="19"/>
  <c r="CN49" i="19"/>
  <c r="CT34" i="19" l="1"/>
  <c r="GK43" i="19"/>
  <c r="GJ40" i="19"/>
  <c r="GJ42" i="19"/>
  <c r="GR11" i="19"/>
  <c r="GS11" i="19" s="1"/>
  <c r="GT11" i="19" s="1"/>
  <c r="CW7" i="19"/>
  <c r="GU17" i="19"/>
  <c r="GR12" i="19"/>
  <c r="CU34" i="19"/>
  <c r="CV34" i="19" s="1"/>
  <c r="CW34" i="19" s="1"/>
  <c r="CY34" i="19" s="1"/>
  <c r="CU37" i="19"/>
  <c r="CV37" i="19" s="1"/>
  <c r="GR10" i="19"/>
  <c r="GL41" i="19"/>
  <c r="GU19" i="19"/>
  <c r="GU18" i="19"/>
  <c r="GU16" i="19"/>
  <c r="CW6" i="19"/>
  <c r="GR13" i="19"/>
  <c r="CU35" i="19"/>
  <c r="CV35" i="19" s="1"/>
  <c r="CW5" i="19"/>
  <c r="CW4" i="19"/>
  <c r="CX10" i="19"/>
  <c r="GL35" i="19"/>
  <c r="CX12" i="19"/>
  <c r="CY13" i="19"/>
  <c r="CX13" i="19"/>
  <c r="GL37" i="19"/>
  <c r="GM37" i="19" s="1"/>
  <c r="GN37" i="19" s="1"/>
  <c r="GL36" i="19"/>
  <c r="CX23" i="19"/>
  <c r="CW14" i="19"/>
  <c r="CY24" i="19" s="1"/>
  <c r="CX11" i="19"/>
  <c r="GQ5" i="19"/>
  <c r="CX19" i="19"/>
  <c r="GR30" i="19"/>
  <c r="CX17" i="19"/>
  <c r="GQ7" i="19"/>
  <c r="CX30" i="19"/>
  <c r="GQ25" i="19"/>
  <c r="GP6" i="19"/>
  <c r="GP4" i="19"/>
  <c r="GR4" i="19" s="1"/>
  <c r="GP24" i="19"/>
  <c r="CX28" i="19"/>
  <c r="GQ23" i="19"/>
  <c r="CW20" i="19"/>
  <c r="GO8" i="19"/>
  <c r="CX16" i="19"/>
  <c r="GQ6" i="19"/>
  <c r="GP23" i="19"/>
  <c r="CX18" i="19"/>
  <c r="GO26" i="19"/>
  <c r="GP7" i="19"/>
  <c r="GP5" i="19"/>
  <c r="GR5" i="19" s="1"/>
  <c r="GR31" i="19"/>
  <c r="CX29" i="19"/>
  <c r="CW26" i="19"/>
  <c r="CX31" i="19"/>
  <c r="GP22" i="19"/>
  <c r="GR22" i="19" s="1"/>
  <c r="GQ24" i="19"/>
  <c r="GP25" i="19"/>
  <c r="GR29" i="19"/>
  <c r="CW32" i="19"/>
  <c r="GU20" i="19"/>
  <c r="CX22" i="19"/>
  <c r="CX24" i="19"/>
  <c r="CX25" i="19"/>
  <c r="CW35" i="19"/>
  <c r="CO42" i="19"/>
  <c r="CP42" i="19" s="1"/>
  <c r="CO40" i="19"/>
  <c r="CP40" i="19" s="1"/>
  <c r="CO48" i="19"/>
  <c r="CP48" i="19" s="1"/>
  <c r="GR28" i="19"/>
  <c r="CO46" i="19"/>
  <c r="CP46" i="19" s="1"/>
  <c r="CW36" i="19"/>
  <c r="GK47" i="19"/>
  <c r="GL43" i="19"/>
  <c r="GJ47" i="19"/>
  <c r="GL42" i="19"/>
  <c r="GL40" i="19"/>
  <c r="GJ46" i="19"/>
  <c r="GL46" i="19" s="1"/>
  <c r="GK49" i="19"/>
  <c r="GI50" i="19"/>
  <c r="GJ48" i="19"/>
  <c r="GK48" i="19"/>
  <c r="GJ49" i="19"/>
  <c r="CO47" i="19"/>
  <c r="CP47" i="19" s="1"/>
  <c r="CO43" i="19"/>
  <c r="CP43" i="19" s="1"/>
  <c r="CY31" i="19"/>
  <c r="CY30" i="19"/>
  <c r="CY22" i="19"/>
  <c r="CY28" i="19"/>
  <c r="CY29" i="19"/>
  <c r="CY23" i="19"/>
  <c r="CY25" i="19"/>
  <c r="CY16" i="19"/>
  <c r="CY18" i="19"/>
  <c r="CY17" i="19"/>
  <c r="CY19" i="19"/>
  <c r="CZ19" i="19" s="1"/>
  <c r="CO49" i="19"/>
  <c r="CP49" i="19" s="1"/>
  <c r="CO41" i="19"/>
  <c r="CP41" i="19" s="1"/>
  <c r="CY10" i="19"/>
  <c r="CY11" i="19"/>
  <c r="CY12" i="19"/>
  <c r="CZ12" i="19" s="1"/>
  <c r="CZ10" i="19" l="1"/>
  <c r="GV16" i="19"/>
  <c r="CW37" i="19"/>
  <c r="CY37" i="19" s="1"/>
  <c r="GM34" i="19"/>
  <c r="GN34" i="19" s="1"/>
  <c r="GS10" i="19"/>
  <c r="GT10" i="19" s="1"/>
  <c r="GS28" i="19"/>
  <c r="GT28" i="19" s="1"/>
  <c r="GV18" i="19"/>
  <c r="GV17" i="19"/>
  <c r="GV19" i="19"/>
  <c r="GS13" i="19"/>
  <c r="GT13" i="19" s="1"/>
  <c r="GS31" i="19"/>
  <c r="GT31" i="19" s="1"/>
  <c r="CY6" i="19"/>
  <c r="GM36" i="19"/>
  <c r="GN36" i="19" s="1"/>
  <c r="GM35" i="19"/>
  <c r="GN35" i="19" s="1"/>
  <c r="GS12" i="19"/>
  <c r="GT12" i="19" s="1"/>
  <c r="CX5" i="19"/>
  <c r="CY5" i="19"/>
  <c r="CX4" i="19"/>
  <c r="CW8" i="19"/>
  <c r="CX7" i="19"/>
  <c r="CY4" i="19"/>
  <c r="CY7" i="19"/>
  <c r="CX6" i="19"/>
  <c r="CZ23" i="19"/>
  <c r="CZ30" i="19"/>
  <c r="CZ18" i="19"/>
  <c r="CZ31" i="19"/>
  <c r="CZ13" i="19"/>
  <c r="DA13" i="19" s="1"/>
  <c r="DB13" i="19" s="1"/>
  <c r="CZ24" i="19"/>
  <c r="CZ22" i="19"/>
  <c r="DA22" i="19" s="1"/>
  <c r="DB22" i="19" s="1"/>
  <c r="GR7" i="19"/>
  <c r="GS4" i="19" s="1"/>
  <c r="GT4" i="19" s="1"/>
  <c r="CZ11" i="19"/>
  <c r="GR6" i="19"/>
  <c r="CZ17" i="19"/>
  <c r="GR25" i="19"/>
  <c r="GR23" i="19"/>
  <c r="GS22" i="19" s="1"/>
  <c r="GT22" i="19" s="1"/>
  <c r="GR24" i="19"/>
  <c r="GS24" i="19" s="1"/>
  <c r="GT24" i="19" s="1"/>
  <c r="CZ29" i="19"/>
  <c r="DA29" i="19" s="1"/>
  <c r="DB29" i="19" s="1"/>
  <c r="CZ16" i="19"/>
  <c r="CZ28" i="19"/>
  <c r="CZ25" i="19"/>
  <c r="DA25" i="19" s="1"/>
  <c r="DB25" i="19" s="1"/>
  <c r="CY36" i="19"/>
  <c r="CY35" i="19"/>
  <c r="GO36" i="19"/>
  <c r="CX35" i="19"/>
  <c r="GM41" i="19"/>
  <c r="GN41" i="19" s="1"/>
  <c r="GM40" i="19"/>
  <c r="GN40" i="19" s="1"/>
  <c r="DA11" i="19"/>
  <c r="DB11" i="19" s="1"/>
  <c r="GW16" i="19"/>
  <c r="GL47" i="19"/>
  <c r="GM43" i="19"/>
  <c r="GN43" i="19" s="1"/>
  <c r="GS5" i="19"/>
  <c r="GT5" i="19" s="1"/>
  <c r="GM42" i="19"/>
  <c r="GN42" i="19" s="1"/>
  <c r="GS29" i="19"/>
  <c r="GT29" i="19" s="1"/>
  <c r="DA19" i="19"/>
  <c r="DB19" i="19" s="1"/>
  <c r="GS30" i="19"/>
  <c r="GT30" i="19" s="1"/>
  <c r="DA10" i="19"/>
  <c r="DB10" i="19" s="1"/>
  <c r="CX34" i="19"/>
  <c r="CZ34" i="19" s="1"/>
  <c r="CX36" i="19"/>
  <c r="DA18" i="19"/>
  <c r="DB18" i="19" s="1"/>
  <c r="DA12" i="19"/>
  <c r="DB12" i="19" s="1"/>
  <c r="GL49" i="19"/>
  <c r="GL48" i="19"/>
  <c r="CQ41" i="19"/>
  <c r="CQ49" i="19"/>
  <c r="CQ40" i="19"/>
  <c r="CS40" i="19" s="1"/>
  <c r="CQ48" i="19"/>
  <c r="CQ46" i="19"/>
  <c r="CQ42" i="19"/>
  <c r="CQ43" i="19"/>
  <c r="CQ47" i="19"/>
  <c r="CZ6" i="19" l="1"/>
  <c r="GS6" i="19"/>
  <c r="GT6" i="19" s="1"/>
  <c r="GU5" i="19" s="1"/>
  <c r="GO35" i="19"/>
  <c r="CX37" i="19"/>
  <c r="CZ37" i="19" s="1"/>
  <c r="CW38" i="19"/>
  <c r="GO37" i="19"/>
  <c r="GU11" i="19"/>
  <c r="GW19" i="19"/>
  <c r="CZ7" i="19"/>
  <c r="DA24" i="19"/>
  <c r="DB24" i="19" s="1"/>
  <c r="GS25" i="19"/>
  <c r="GT25" i="19" s="1"/>
  <c r="GW17" i="19"/>
  <c r="GO41" i="19"/>
  <c r="DA17" i="19"/>
  <c r="DB17" i="19" s="1"/>
  <c r="GS7" i="19"/>
  <c r="GT7" i="19" s="1"/>
  <c r="CZ5" i="19"/>
  <c r="GW18" i="19"/>
  <c r="GX16" i="19" s="1"/>
  <c r="GU12" i="19"/>
  <c r="GU13" i="19"/>
  <c r="DA23" i="19"/>
  <c r="DB23" i="19" s="1"/>
  <c r="GO42" i="19"/>
  <c r="GM47" i="19"/>
  <c r="GN47" i="19" s="1"/>
  <c r="GS23" i="19"/>
  <c r="GT23" i="19" s="1"/>
  <c r="GU23" i="19" s="1"/>
  <c r="CZ4" i="19"/>
  <c r="GU10" i="19"/>
  <c r="GO34" i="19"/>
  <c r="GQ37" i="19" s="1"/>
  <c r="DA31" i="19"/>
  <c r="DB31" i="19" s="1"/>
  <c r="DA28" i="19"/>
  <c r="DB28" i="19" s="1"/>
  <c r="DA30" i="19"/>
  <c r="DB30" i="19" s="1"/>
  <c r="DA16" i="19"/>
  <c r="DB16" i="19" s="1"/>
  <c r="DC16" i="19" s="1"/>
  <c r="CZ36" i="19"/>
  <c r="CZ35" i="19"/>
  <c r="GP34" i="19"/>
  <c r="GO43" i="19"/>
  <c r="GO40" i="19"/>
  <c r="GQ40" i="19" s="1"/>
  <c r="DC24" i="19"/>
  <c r="DC11" i="19"/>
  <c r="DC10" i="19"/>
  <c r="DC22" i="19"/>
  <c r="GM48" i="19"/>
  <c r="GN48" i="19" s="1"/>
  <c r="DC17" i="19"/>
  <c r="GU30" i="19"/>
  <c r="GM46" i="19"/>
  <c r="GN46" i="19" s="1"/>
  <c r="GM49" i="19"/>
  <c r="GN49" i="19" s="1"/>
  <c r="DC19" i="19"/>
  <c r="DC13" i="19"/>
  <c r="GU31" i="19"/>
  <c r="GU29" i="19"/>
  <c r="GU28" i="19"/>
  <c r="DC29" i="19"/>
  <c r="DA34" i="19"/>
  <c r="DB34" i="19" s="1"/>
  <c r="DC12" i="19"/>
  <c r="DA37" i="19"/>
  <c r="DB37" i="19" s="1"/>
  <c r="GU6" i="19"/>
  <c r="CS41" i="19"/>
  <c r="CR43" i="19"/>
  <c r="CS42" i="19"/>
  <c r="CQ50" i="19"/>
  <c r="CS43" i="19"/>
  <c r="CR40" i="19"/>
  <c r="CT40" i="19" s="1"/>
  <c r="CQ44" i="19"/>
  <c r="CS46" i="19" s="1"/>
  <c r="CR49" i="19"/>
  <c r="CR47" i="19"/>
  <c r="CR48" i="19"/>
  <c r="CR46" i="19"/>
  <c r="CR41" i="19"/>
  <c r="CR42" i="19"/>
  <c r="CS49" i="19"/>
  <c r="CS48" i="19"/>
  <c r="CS47" i="19"/>
  <c r="GX18" i="19" l="1"/>
  <c r="GY18" i="19" s="1"/>
  <c r="AK18" i="19" s="1"/>
  <c r="GX19" i="19"/>
  <c r="GW20" i="19"/>
  <c r="DC23" i="19"/>
  <c r="DC18" i="19"/>
  <c r="DD18" i="19" s="1"/>
  <c r="GP35" i="19"/>
  <c r="GP37" i="19"/>
  <c r="GR37" i="19" s="1"/>
  <c r="GV13" i="19"/>
  <c r="GU4" i="19"/>
  <c r="GV6" i="19" s="1"/>
  <c r="GU7" i="19"/>
  <c r="GX17" i="19"/>
  <c r="GY17" i="19" s="1"/>
  <c r="AK17" i="19" s="1"/>
  <c r="DC25" i="19"/>
  <c r="GQ36" i="19"/>
  <c r="GR36" i="19" s="1"/>
  <c r="GP36" i="19"/>
  <c r="GO38" i="19"/>
  <c r="DC28" i="19"/>
  <c r="GV12" i="19"/>
  <c r="GO46" i="19"/>
  <c r="GQ46" i="19" s="1"/>
  <c r="GY16" i="19"/>
  <c r="GU24" i="19"/>
  <c r="DC31" i="19"/>
  <c r="DD30" i="19" s="1"/>
  <c r="GR34" i="19"/>
  <c r="GQ35" i="19"/>
  <c r="GQ34" i="19"/>
  <c r="DA36" i="19"/>
  <c r="DB36" i="19" s="1"/>
  <c r="DC30" i="19"/>
  <c r="GU14" i="19"/>
  <c r="GV10" i="19"/>
  <c r="DA5" i="19"/>
  <c r="DB5" i="19" s="1"/>
  <c r="GU22" i="19"/>
  <c r="DA6" i="19"/>
  <c r="DB6" i="19" s="1"/>
  <c r="DA7" i="19"/>
  <c r="DB7" i="19" s="1"/>
  <c r="DA4" i="19"/>
  <c r="DB4" i="19" s="1"/>
  <c r="DC4" i="19" s="1"/>
  <c r="GU25" i="19"/>
  <c r="GV25" i="19" s="1"/>
  <c r="GV11" i="19"/>
  <c r="GW13" i="19" s="1"/>
  <c r="DA35" i="19"/>
  <c r="DB35" i="19" s="1"/>
  <c r="GQ42" i="19"/>
  <c r="GQ41" i="19"/>
  <c r="DD25" i="19"/>
  <c r="DC26" i="19"/>
  <c r="DD23" i="19"/>
  <c r="GP43" i="19"/>
  <c r="DD24" i="19"/>
  <c r="DD22" i="19"/>
  <c r="DD17" i="19"/>
  <c r="GO44" i="19"/>
  <c r="GP42" i="19"/>
  <c r="GQ43" i="19"/>
  <c r="GP41" i="19"/>
  <c r="GR41" i="19" s="1"/>
  <c r="DC14" i="19"/>
  <c r="GP40" i="19"/>
  <c r="GR40" i="19" s="1"/>
  <c r="DD11" i="19"/>
  <c r="DD10" i="19"/>
  <c r="GV29" i="19"/>
  <c r="GY19" i="19"/>
  <c r="AK19" i="19" s="1"/>
  <c r="GO47" i="19"/>
  <c r="GQ47" i="19" s="1"/>
  <c r="DD13" i="19"/>
  <c r="GO49" i="19"/>
  <c r="DD12" i="19"/>
  <c r="GO48" i="19"/>
  <c r="GV31" i="19"/>
  <c r="DD19" i="19"/>
  <c r="GU32" i="19"/>
  <c r="GV28" i="19"/>
  <c r="GV30" i="19"/>
  <c r="DC20" i="19"/>
  <c r="AK16" i="19"/>
  <c r="DC34" i="19"/>
  <c r="CT42" i="19"/>
  <c r="GV7" i="19"/>
  <c r="CT46" i="19"/>
  <c r="GV4" i="19"/>
  <c r="GU8" i="19"/>
  <c r="CT43" i="19"/>
  <c r="CT41" i="19"/>
  <c r="CU40" i="19" s="1"/>
  <c r="CV40" i="19" s="1"/>
  <c r="CT49" i="19"/>
  <c r="CT47" i="19"/>
  <c r="CT48" i="19"/>
  <c r="GV5" i="19" l="1"/>
  <c r="DD16" i="19"/>
  <c r="DD29" i="19"/>
  <c r="DC32" i="19"/>
  <c r="DC36" i="19"/>
  <c r="DD31" i="19"/>
  <c r="GR35" i="19"/>
  <c r="GS35" i="19" s="1"/>
  <c r="GT35" i="19" s="1"/>
  <c r="GU35" i="19" s="1"/>
  <c r="DD28" i="19"/>
  <c r="GS37" i="19"/>
  <c r="GT37" i="19" s="1"/>
  <c r="GS36" i="19"/>
  <c r="GT36" i="19" s="1"/>
  <c r="GV23" i="19"/>
  <c r="GU26" i="19"/>
  <c r="GV22" i="19"/>
  <c r="GS34" i="19"/>
  <c r="GT34" i="19" s="1"/>
  <c r="GW31" i="19"/>
  <c r="DC5" i="19"/>
  <c r="DC7" i="19"/>
  <c r="GW10" i="19"/>
  <c r="GV24" i="19"/>
  <c r="GR43" i="19"/>
  <c r="GS43" i="19" s="1"/>
  <c r="GT43" i="19" s="1"/>
  <c r="GW11" i="19"/>
  <c r="DC6" i="19"/>
  <c r="GW12" i="19"/>
  <c r="DC35" i="19"/>
  <c r="DC37" i="19"/>
  <c r="GR42" i="19"/>
  <c r="GS41" i="19" s="1"/>
  <c r="GT41" i="19" s="1"/>
  <c r="DT17" i="19"/>
  <c r="DS17" i="19"/>
  <c r="DS19" i="19"/>
  <c r="DV17" i="19"/>
  <c r="DS16" i="19"/>
  <c r="GY20" i="19"/>
  <c r="DU19" i="19"/>
  <c r="DS18" i="19"/>
  <c r="DV18" i="19"/>
  <c r="DU17" i="19"/>
  <c r="DW19" i="19"/>
  <c r="DT19" i="19"/>
  <c r="DT18" i="19"/>
  <c r="DV19" i="19"/>
  <c r="GP48" i="19"/>
  <c r="GQ48" i="19"/>
  <c r="DT16" i="19"/>
  <c r="DW18" i="19"/>
  <c r="DW17" i="19"/>
  <c r="DU18" i="19"/>
  <c r="GO50" i="19"/>
  <c r="GQ49" i="19"/>
  <c r="GP46" i="19"/>
  <c r="GR46" i="19" s="1"/>
  <c r="GP47" i="19"/>
  <c r="GR47" i="19" s="1"/>
  <c r="GP49" i="19"/>
  <c r="GU37" i="19"/>
  <c r="GU36" i="19"/>
  <c r="GW30" i="19"/>
  <c r="GU34" i="19"/>
  <c r="DU16" i="19"/>
  <c r="DV16" i="19" s="1"/>
  <c r="DW16" i="19" s="1"/>
  <c r="GW28" i="19"/>
  <c r="GW29" i="19"/>
  <c r="DD36" i="19"/>
  <c r="CU48" i="19"/>
  <c r="CV48" i="19" s="1"/>
  <c r="DD37" i="19"/>
  <c r="DC38" i="19"/>
  <c r="CU46" i="19"/>
  <c r="CV46" i="19" s="1"/>
  <c r="CU42" i="19"/>
  <c r="CV42" i="19" s="1"/>
  <c r="CU43" i="19"/>
  <c r="CV43" i="19" s="1"/>
  <c r="CU41" i="19"/>
  <c r="CV41" i="19" s="1"/>
  <c r="CU49" i="19"/>
  <c r="CV49" i="19" s="1"/>
  <c r="CU47" i="19"/>
  <c r="CV47" i="19" s="1"/>
  <c r="GW6" i="19"/>
  <c r="GW5" i="19"/>
  <c r="GW7" i="19"/>
  <c r="GW4" i="19"/>
  <c r="DE18" i="19"/>
  <c r="DE17" i="19"/>
  <c r="DE30" i="19"/>
  <c r="DE16" i="19"/>
  <c r="DE23" i="19"/>
  <c r="DE28" i="19"/>
  <c r="DE24" i="19"/>
  <c r="DE11" i="19"/>
  <c r="DE13" i="19"/>
  <c r="DE10" i="19"/>
  <c r="DE29" i="19"/>
  <c r="DE31" i="19"/>
  <c r="DE25" i="19"/>
  <c r="DE19" i="19"/>
  <c r="DE12" i="19"/>
  <c r="DE22" i="19"/>
  <c r="DD34" i="19" l="1"/>
  <c r="DE34" i="19" s="1"/>
  <c r="GX10" i="19"/>
  <c r="GS40" i="19"/>
  <c r="GT40" i="19" s="1"/>
  <c r="GX12" i="19"/>
  <c r="GW23" i="19"/>
  <c r="DD35" i="19"/>
  <c r="GX11" i="19"/>
  <c r="DD7" i="19"/>
  <c r="DD4" i="19"/>
  <c r="GS42" i="19"/>
  <c r="GT42" i="19" s="1"/>
  <c r="GU42" i="19" s="1"/>
  <c r="DD6" i="19"/>
  <c r="GW24" i="19"/>
  <c r="GW22" i="19"/>
  <c r="GW25" i="19"/>
  <c r="GX13" i="19"/>
  <c r="DD5" i="19"/>
  <c r="DC8" i="19"/>
  <c r="GW14" i="19"/>
  <c r="DE36" i="19"/>
  <c r="GX31" i="19"/>
  <c r="GR49" i="19"/>
  <c r="DX17" i="19"/>
  <c r="GR48" i="19"/>
  <c r="GS48" i="19" s="1"/>
  <c r="GT48" i="19" s="1"/>
  <c r="DX18" i="19"/>
  <c r="DX19" i="19"/>
  <c r="DE37" i="19"/>
  <c r="DE35" i="19"/>
  <c r="GV36" i="19"/>
  <c r="GV37" i="19"/>
  <c r="GX28" i="19"/>
  <c r="GX30" i="19"/>
  <c r="DX16" i="19"/>
  <c r="DZ16" i="19" s="1"/>
  <c r="AC54" i="19" s="1"/>
  <c r="GW32" i="19"/>
  <c r="GX29" i="19"/>
  <c r="GU38" i="19"/>
  <c r="GV35" i="19"/>
  <c r="GV34" i="19"/>
  <c r="CW43" i="19"/>
  <c r="CW46" i="19"/>
  <c r="CW40" i="19"/>
  <c r="CY40" i="19" s="1"/>
  <c r="CW42" i="19"/>
  <c r="CW41" i="19"/>
  <c r="CW49" i="19"/>
  <c r="CW47" i="19"/>
  <c r="GX7" i="19"/>
  <c r="GX5" i="19"/>
  <c r="GX6" i="19"/>
  <c r="GX4" i="19"/>
  <c r="CW48" i="19"/>
  <c r="GW8" i="19"/>
  <c r="DF19" i="19"/>
  <c r="DF22" i="19"/>
  <c r="DF12" i="19"/>
  <c r="DF31" i="19"/>
  <c r="DF29" i="19"/>
  <c r="DF30" i="19"/>
  <c r="DF24" i="19"/>
  <c r="DF23" i="19"/>
  <c r="DF17" i="19"/>
  <c r="DF18" i="19"/>
  <c r="DF13" i="19"/>
  <c r="DF25" i="19"/>
  <c r="DF10" i="19"/>
  <c r="DF11" i="19"/>
  <c r="DF28" i="19"/>
  <c r="DF16" i="19"/>
  <c r="DE26" i="19"/>
  <c r="DE14" i="19"/>
  <c r="DE32" i="19"/>
  <c r="DE20" i="19"/>
  <c r="GX25" i="19" l="1"/>
  <c r="GY10" i="19"/>
  <c r="GY13" i="19"/>
  <c r="AK13" i="19" s="1"/>
  <c r="GY29" i="19"/>
  <c r="AK29" i="19" s="1"/>
  <c r="GS46" i="19"/>
  <c r="GT46" i="19" s="1"/>
  <c r="DZ17" i="19"/>
  <c r="GX23" i="19"/>
  <c r="GX22" i="19"/>
  <c r="GW26" i="19"/>
  <c r="GY12" i="19"/>
  <c r="AK12" i="19" s="1"/>
  <c r="GS49" i="19"/>
  <c r="GT49" i="19" s="1"/>
  <c r="GU43" i="19"/>
  <c r="GX24" i="19"/>
  <c r="GY24" i="19" s="1"/>
  <c r="AK24" i="19" s="1"/>
  <c r="GU41" i="19"/>
  <c r="GS47" i="19"/>
  <c r="GT47" i="19" s="1"/>
  <c r="GU46" i="19" s="1"/>
  <c r="GU40" i="19"/>
  <c r="GY11" i="19"/>
  <c r="AK11" i="19" s="1"/>
  <c r="AK10" i="19"/>
  <c r="DS10" i="19"/>
  <c r="DF34" i="19"/>
  <c r="DF35" i="19"/>
  <c r="DF36" i="19"/>
  <c r="DF37" i="19"/>
  <c r="DE38" i="19"/>
  <c r="GW37" i="19"/>
  <c r="GW34" i="19"/>
  <c r="GW35" i="19"/>
  <c r="GY28" i="19"/>
  <c r="GW36" i="19"/>
  <c r="GY30" i="19"/>
  <c r="AK30" i="19" s="1"/>
  <c r="GY31" i="19"/>
  <c r="AK31" i="19" s="1"/>
  <c r="CY41" i="19"/>
  <c r="CX43" i="19"/>
  <c r="CY42" i="19"/>
  <c r="CX42" i="19"/>
  <c r="CX40" i="19"/>
  <c r="CZ40" i="19" s="1"/>
  <c r="CX41" i="19"/>
  <c r="CY43" i="19"/>
  <c r="CX49" i="19"/>
  <c r="CW44" i="19"/>
  <c r="CY46" i="19" s="1"/>
  <c r="CX46" i="19"/>
  <c r="CX48" i="19"/>
  <c r="CW50" i="19"/>
  <c r="CX47" i="19"/>
  <c r="CY48" i="19"/>
  <c r="CY49" i="19"/>
  <c r="CY47" i="19"/>
  <c r="DG10" i="19"/>
  <c r="DG28" i="19"/>
  <c r="DG17" i="19"/>
  <c r="Z17" i="19" s="1"/>
  <c r="DG24" i="19"/>
  <c r="Z24" i="19" s="1"/>
  <c r="DG13" i="19"/>
  <c r="Z13" i="19" s="1"/>
  <c r="DG16" i="19"/>
  <c r="DG25" i="19"/>
  <c r="Z25" i="19" s="1"/>
  <c r="DG18" i="19"/>
  <c r="Z18" i="19" s="1"/>
  <c r="DG29" i="19"/>
  <c r="Z29" i="19" s="1"/>
  <c r="DG19" i="19"/>
  <c r="Z19" i="19" s="1"/>
  <c r="DG30" i="19"/>
  <c r="Z30" i="19" s="1"/>
  <c r="DG31" i="19"/>
  <c r="Z31" i="19" s="1"/>
  <c r="DG11" i="19"/>
  <c r="Z11" i="19" s="1"/>
  <c r="DG23" i="19"/>
  <c r="Z23" i="19" s="1"/>
  <c r="DG12" i="19"/>
  <c r="Z12" i="19" s="1"/>
  <c r="DG22" i="19"/>
  <c r="DV12" i="19" l="1"/>
  <c r="DU12" i="19"/>
  <c r="DV13" i="19"/>
  <c r="DT10" i="19"/>
  <c r="DT12" i="19"/>
  <c r="DG35" i="19"/>
  <c r="Z35" i="19" s="1"/>
  <c r="DS13" i="19"/>
  <c r="DV11" i="19"/>
  <c r="GU48" i="19"/>
  <c r="DG34" i="19"/>
  <c r="DU13" i="19"/>
  <c r="GY14" i="19"/>
  <c r="GU47" i="19"/>
  <c r="GU49" i="19"/>
  <c r="DT13" i="19"/>
  <c r="DU11" i="19"/>
  <c r="DW13" i="19"/>
  <c r="DS11" i="19"/>
  <c r="GV41" i="19"/>
  <c r="AF54" i="19"/>
  <c r="DZ18" i="19"/>
  <c r="DG37" i="19"/>
  <c r="Z37" i="19" s="1"/>
  <c r="DT11" i="19"/>
  <c r="DW11" i="19"/>
  <c r="DW12" i="19"/>
  <c r="DX12" i="19" s="1"/>
  <c r="DU10" i="19"/>
  <c r="DV10" i="19" s="1"/>
  <c r="DW10" i="19" s="1"/>
  <c r="DS12" i="19"/>
  <c r="GV42" i="19"/>
  <c r="GU44" i="19"/>
  <c r="GV40" i="19"/>
  <c r="GV43" i="19"/>
  <c r="GY22" i="19"/>
  <c r="GY23" i="19"/>
  <c r="AK23" i="19" s="1"/>
  <c r="GY25" i="19"/>
  <c r="AK25" i="19" s="1"/>
  <c r="DG36" i="19"/>
  <c r="Z36" i="19" s="1"/>
  <c r="GU50" i="19"/>
  <c r="GV48" i="19"/>
  <c r="GV47" i="19"/>
  <c r="GX35" i="19"/>
  <c r="GX34" i="19"/>
  <c r="GX36" i="19"/>
  <c r="GV46" i="19"/>
  <c r="AK28" i="19"/>
  <c r="DT28" i="19"/>
  <c r="DV31" i="19"/>
  <c r="DT29" i="19"/>
  <c r="DS28" i="19"/>
  <c r="DW31" i="19"/>
  <c r="DV30" i="19"/>
  <c r="GY32" i="19"/>
  <c r="DS31" i="19"/>
  <c r="DS29" i="19"/>
  <c r="DU30" i="19"/>
  <c r="DV29" i="19"/>
  <c r="DU31" i="19"/>
  <c r="DU28" i="19"/>
  <c r="DV28" i="19" s="1"/>
  <c r="DW28" i="19" s="1"/>
  <c r="DT30" i="19"/>
  <c r="DW29" i="19"/>
  <c r="DS30" i="19"/>
  <c r="DU29" i="19"/>
  <c r="DW30" i="19"/>
  <c r="DT31" i="19"/>
  <c r="GW38" i="19"/>
  <c r="GX37" i="19"/>
  <c r="GY37" i="19" s="1"/>
  <c r="AK37" i="19" s="1"/>
  <c r="CZ46" i="19"/>
  <c r="CZ42" i="19"/>
  <c r="CZ48" i="19"/>
  <c r="CZ41" i="19"/>
  <c r="DA40" i="19" s="1"/>
  <c r="DB40" i="19" s="1"/>
  <c r="CZ43" i="19"/>
  <c r="Z16" i="19"/>
  <c r="Z22" i="19"/>
  <c r="Z28" i="19"/>
  <c r="Z34" i="19"/>
  <c r="Z10" i="19"/>
  <c r="CZ49" i="19"/>
  <c r="CZ47" i="19"/>
  <c r="DG14" i="19"/>
  <c r="DG32" i="19"/>
  <c r="DG26" i="19"/>
  <c r="DG20" i="19"/>
  <c r="GV49" i="19" l="1"/>
  <c r="GW49" i="19" s="1"/>
  <c r="GW48" i="19"/>
  <c r="GW47" i="19"/>
  <c r="DG38" i="19"/>
  <c r="GW40" i="19"/>
  <c r="DX10" i="19"/>
  <c r="DZ10" i="19" s="1"/>
  <c r="AC53" i="19" s="1"/>
  <c r="DX11" i="19"/>
  <c r="GW43" i="19"/>
  <c r="AI54" i="19"/>
  <c r="DZ19" i="19"/>
  <c r="GW41" i="19"/>
  <c r="DX13" i="19"/>
  <c r="GW46" i="19"/>
  <c r="AK22" i="19"/>
  <c r="DS24" i="19"/>
  <c r="DT24" i="19"/>
  <c r="DS22" i="19"/>
  <c r="DU23" i="19"/>
  <c r="DS23" i="19"/>
  <c r="DU24" i="19"/>
  <c r="DU25" i="19"/>
  <c r="DW23" i="19"/>
  <c r="DV25" i="19"/>
  <c r="DT25" i="19"/>
  <c r="DV23" i="19"/>
  <c r="DT22" i="19"/>
  <c r="DW24" i="19"/>
  <c r="DS25" i="19"/>
  <c r="DT23" i="19"/>
  <c r="GY26" i="19"/>
  <c r="DW25" i="19"/>
  <c r="DV24" i="19"/>
  <c r="GW42" i="19"/>
  <c r="DZ11" i="19"/>
  <c r="DA43" i="19"/>
  <c r="DB43" i="19" s="1"/>
  <c r="DA42" i="19"/>
  <c r="DB42" i="19" s="1"/>
  <c r="DX31" i="19"/>
  <c r="DX28" i="19"/>
  <c r="DZ28" i="19" s="1"/>
  <c r="AC56" i="19" s="1"/>
  <c r="GY36" i="19"/>
  <c r="AK36" i="19" s="1"/>
  <c r="DX30" i="19"/>
  <c r="DX29" i="19"/>
  <c r="GY34" i="19"/>
  <c r="GY35" i="19"/>
  <c r="AK35" i="19" s="1"/>
  <c r="DA48" i="19"/>
  <c r="DB48" i="19" s="1"/>
  <c r="DA46" i="19"/>
  <c r="DB46" i="19" s="1"/>
  <c r="DA41" i="19"/>
  <c r="DB41" i="19" s="1"/>
  <c r="DA49" i="19"/>
  <c r="DB49" i="19" s="1"/>
  <c r="DA47" i="19"/>
  <c r="DB47" i="19" s="1"/>
  <c r="GX42" i="19" l="1"/>
  <c r="GX49" i="19"/>
  <c r="GX47" i="19"/>
  <c r="GX48" i="19"/>
  <c r="GW50" i="19"/>
  <c r="GX46" i="19"/>
  <c r="DX23" i="19"/>
  <c r="DZ23" i="19" s="1"/>
  <c r="AF55" i="19" s="1"/>
  <c r="AF53" i="19"/>
  <c r="DZ12" i="19"/>
  <c r="DU22" i="19"/>
  <c r="DV22" i="19" s="1"/>
  <c r="DW22" i="19" s="1"/>
  <c r="GX40" i="19"/>
  <c r="GX41" i="19"/>
  <c r="GW44" i="19"/>
  <c r="DX25" i="19"/>
  <c r="DX24" i="19"/>
  <c r="DZ24" i="19" s="1"/>
  <c r="AI55" i="19" s="1"/>
  <c r="GX43" i="19"/>
  <c r="DZ25" i="19"/>
  <c r="DC40" i="19"/>
  <c r="DZ29" i="19"/>
  <c r="AK34" i="19"/>
  <c r="DU36" i="19"/>
  <c r="DV36" i="19"/>
  <c r="DW36" i="19"/>
  <c r="DT35" i="19"/>
  <c r="DT34" i="19"/>
  <c r="DU34" i="19" s="1"/>
  <c r="DV34" i="19" s="1"/>
  <c r="DW34" i="19" s="1"/>
  <c r="GY38" i="19"/>
  <c r="DS35" i="19"/>
  <c r="DS34" i="19"/>
  <c r="DU37" i="19"/>
  <c r="DT36" i="19"/>
  <c r="DW35" i="19"/>
  <c r="DW37" i="19"/>
  <c r="DV35" i="19"/>
  <c r="DV37" i="19"/>
  <c r="DS37" i="19"/>
  <c r="DS36" i="19"/>
  <c r="DT37" i="19"/>
  <c r="DU35" i="19"/>
  <c r="GY46" i="19"/>
  <c r="AK46" i="19" s="1"/>
  <c r="DC41" i="19"/>
  <c r="DC42" i="19"/>
  <c r="DC43" i="19"/>
  <c r="GY49" i="19"/>
  <c r="AK49" i="19" s="1"/>
  <c r="GY48" i="19"/>
  <c r="AK48" i="19" s="1"/>
  <c r="GY47" i="19"/>
  <c r="AK47" i="19" s="1"/>
  <c r="DC49" i="19"/>
  <c r="DC48" i="19"/>
  <c r="DC47" i="19"/>
  <c r="DC46" i="19"/>
  <c r="DT46" i="19" l="1"/>
  <c r="DU48" i="19"/>
  <c r="DT49" i="19"/>
  <c r="DX22" i="19"/>
  <c r="DZ22" i="19" s="1"/>
  <c r="AC55" i="19" s="1"/>
  <c r="GY43" i="19"/>
  <c r="AK43" i="19" s="1"/>
  <c r="GY41" i="19"/>
  <c r="AK41" i="19" s="1"/>
  <c r="AI53" i="19"/>
  <c r="DZ13" i="19"/>
  <c r="GY40" i="19"/>
  <c r="GY42" i="19"/>
  <c r="AK42" i="19" s="1"/>
  <c r="DW49" i="19"/>
  <c r="DS48" i="19"/>
  <c r="DW47" i="19"/>
  <c r="DV49" i="19"/>
  <c r="DT48" i="19"/>
  <c r="DV48" i="19"/>
  <c r="DU47" i="19"/>
  <c r="DX37" i="19"/>
  <c r="DX36" i="19"/>
  <c r="AF56" i="19"/>
  <c r="DZ30" i="19"/>
  <c r="DX34" i="19"/>
  <c r="DZ34" i="19" s="1"/>
  <c r="AC57" i="19" s="1"/>
  <c r="DX35" i="19"/>
  <c r="DD40" i="19"/>
  <c r="DC44" i="19"/>
  <c r="DD42" i="19"/>
  <c r="DW48" i="19"/>
  <c r="DS47" i="19"/>
  <c r="DS49" i="19"/>
  <c r="GY50" i="19"/>
  <c r="DU49" i="19"/>
  <c r="DS46" i="19"/>
  <c r="DV47" i="19"/>
  <c r="DU46" i="19"/>
  <c r="DV46" i="19" s="1"/>
  <c r="DW46" i="19" s="1"/>
  <c r="DT47" i="19"/>
  <c r="DD41" i="19"/>
  <c r="DD43" i="19"/>
  <c r="DD46" i="19"/>
  <c r="DD48" i="19"/>
  <c r="DD47" i="19"/>
  <c r="DD49" i="19"/>
  <c r="DC50" i="19"/>
  <c r="AA12" i="19"/>
  <c r="AA11" i="19"/>
  <c r="AA13" i="19"/>
  <c r="AK40" i="19" l="1"/>
  <c r="GY44" i="19"/>
  <c r="DS41" i="19"/>
  <c r="DS40" i="19"/>
  <c r="DS42" i="19"/>
  <c r="DT42" i="19"/>
  <c r="DV41" i="19"/>
  <c r="DV42" i="19"/>
  <c r="DS43" i="19"/>
  <c r="DT41" i="19"/>
  <c r="DW41" i="19"/>
  <c r="DU43" i="19"/>
  <c r="DW42" i="19"/>
  <c r="DT43" i="19"/>
  <c r="DU41" i="19"/>
  <c r="DT40" i="19"/>
  <c r="DW43" i="19"/>
  <c r="DV43" i="19"/>
  <c r="DU42" i="19"/>
  <c r="DX49" i="19"/>
  <c r="DX48" i="19"/>
  <c r="DZ35" i="19"/>
  <c r="AF57" i="19" s="1"/>
  <c r="AI56" i="19"/>
  <c r="DZ31" i="19"/>
  <c r="DZ36" i="19"/>
  <c r="DE40" i="19"/>
  <c r="DX46" i="19"/>
  <c r="DZ46" i="19" s="1"/>
  <c r="AC59" i="19" s="1"/>
  <c r="DX47" i="19"/>
  <c r="DE43" i="19"/>
  <c r="DE41" i="19"/>
  <c r="DE42" i="19"/>
  <c r="DE49" i="19"/>
  <c r="DE48" i="19"/>
  <c r="DE46" i="19"/>
  <c r="DE47" i="19"/>
  <c r="DE4" i="19"/>
  <c r="AA30" i="19"/>
  <c r="AA18" i="19"/>
  <c r="AA34" i="19"/>
  <c r="AA22" i="19"/>
  <c r="AA35" i="19"/>
  <c r="AA23" i="19"/>
  <c r="AA29" i="19"/>
  <c r="AA17" i="19"/>
  <c r="AA36" i="19"/>
  <c r="AA24" i="19"/>
  <c r="AA31" i="19"/>
  <c r="AA19" i="19"/>
  <c r="AA37" i="19"/>
  <c r="AA25" i="19"/>
  <c r="AA10" i="19"/>
  <c r="DU40" i="19" l="1"/>
  <c r="DV40" i="19" s="1"/>
  <c r="DW40" i="19" s="1"/>
  <c r="DX43" i="19"/>
  <c r="DX41" i="19"/>
  <c r="DX42" i="19"/>
  <c r="DZ47" i="19"/>
  <c r="AI57" i="19"/>
  <c r="DZ37" i="19"/>
  <c r="DF40" i="19"/>
  <c r="DF41" i="19"/>
  <c r="DE44" i="19"/>
  <c r="DF43" i="19"/>
  <c r="DF42" i="19"/>
  <c r="DF49" i="19"/>
  <c r="DF48" i="19"/>
  <c r="DF47" i="19"/>
  <c r="DF46" i="19"/>
  <c r="DE50" i="19"/>
  <c r="DE5" i="19"/>
  <c r="DE6" i="19"/>
  <c r="DE7" i="19"/>
  <c r="AA28" i="19"/>
  <c r="AA16" i="19"/>
  <c r="AF59" i="19" l="1"/>
  <c r="DZ48" i="19"/>
  <c r="DX40" i="19"/>
  <c r="DZ40" i="19" s="1"/>
  <c r="DG41" i="19"/>
  <c r="Z41" i="19" s="1"/>
  <c r="AA41" i="19" s="1"/>
  <c r="DG43" i="19"/>
  <c r="Z43" i="19" s="1"/>
  <c r="AA43" i="19" s="1"/>
  <c r="DG42" i="19"/>
  <c r="Z42" i="19" s="1"/>
  <c r="AA42" i="19" s="1"/>
  <c r="DG40" i="19"/>
  <c r="Z40" i="19" s="1"/>
  <c r="AA40" i="19" s="1"/>
  <c r="DG49" i="19"/>
  <c r="Z49" i="19" s="1"/>
  <c r="AA49" i="19" s="1"/>
  <c r="DG46" i="19"/>
  <c r="DG47" i="19"/>
  <c r="Z47" i="19" s="1"/>
  <c r="AA47" i="19" s="1"/>
  <c r="DG48" i="19"/>
  <c r="Z48" i="19" s="1"/>
  <c r="AA48" i="19" s="1"/>
  <c r="DF6" i="19"/>
  <c r="DF4" i="19"/>
  <c r="DF7" i="19"/>
  <c r="DF5" i="19"/>
  <c r="DE8" i="19"/>
  <c r="AC58" i="19" l="1"/>
  <c r="DZ41" i="19"/>
  <c r="AI59" i="19"/>
  <c r="DZ49" i="19"/>
  <c r="DG44" i="19"/>
  <c r="Z46" i="19"/>
  <c r="AA46" i="19" s="1"/>
  <c r="DG50" i="19"/>
  <c r="GY4" i="19"/>
  <c r="AK4" i="19" s="1"/>
  <c r="GY5" i="19"/>
  <c r="AK5" i="19" s="1"/>
  <c r="GY7" i="19"/>
  <c r="AK7" i="19" s="1"/>
  <c r="GY6" i="19"/>
  <c r="AK6" i="19" s="1"/>
  <c r="DG7" i="19"/>
  <c r="DG6" i="19"/>
  <c r="DG5" i="19"/>
  <c r="DG4" i="19"/>
  <c r="AF58" i="19" l="1"/>
  <c r="DZ42" i="19"/>
  <c r="Z6" i="19"/>
  <c r="AA6" i="19" s="1"/>
  <c r="Z4" i="19"/>
  <c r="AA4" i="19" s="1"/>
  <c r="Z5" i="19"/>
  <c r="AA5" i="19" s="1"/>
  <c r="Z7" i="19"/>
  <c r="AA7" i="19" s="1"/>
  <c r="DW6" i="19"/>
  <c r="DW5" i="19"/>
  <c r="DW7" i="19"/>
  <c r="DV5" i="19"/>
  <c r="DV6" i="19"/>
  <c r="DV7" i="19"/>
  <c r="DU5" i="19"/>
  <c r="DU6" i="19"/>
  <c r="DU7" i="19"/>
  <c r="DT4" i="19"/>
  <c r="DU4" i="19" s="1"/>
  <c r="DV4" i="19" s="1"/>
  <c r="DW4" i="19" s="1"/>
  <c r="DT5" i="19"/>
  <c r="DT6" i="19"/>
  <c r="DT7" i="19"/>
  <c r="DS4" i="19"/>
  <c r="DS5" i="19"/>
  <c r="DS6" i="19"/>
  <c r="DS7" i="19"/>
  <c r="GY8" i="19"/>
  <c r="DG8" i="19"/>
  <c r="DJ6" i="19"/>
  <c r="DI48" i="19"/>
  <c r="DJ25" i="19"/>
  <c r="DK24" i="19"/>
  <c r="DL25" i="19"/>
  <c r="DH24" i="19"/>
  <c r="DH23" i="19"/>
  <c r="DJ24" i="19"/>
  <c r="DI24" i="19"/>
  <c r="DI23" i="19"/>
  <c r="DL23" i="19"/>
  <c r="DL24" i="19"/>
  <c r="DJ23" i="19"/>
  <c r="DI22" i="19"/>
  <c r="DJ22" i="19" s="1"/>
  <c r="DK22" i="19" s="1"/>
  <c r="DL22" i="19" s="1"/>
  <c r="DH25" i="19"/>
  <c r="DH22" i="19"/>
  <c r="DI25" i="19"/>
  <c r="DK25" i="19"/>
  <c r="DK23" i="19"/>
  <c r="DL35" i="19"/>
  <c r="DI36" i="19"/>
  <c r="DH37" i="19"/>
  <c r="DJ35" i="19"/>
  <c r="DH35" i="19"/>
  <c r="DI34" i="19"/>
  <c r="DK36" i="19"/>
  <c r="DI35" i="19"/>
  <c r="DL36" i="19"/>
  <c r="DJ36" i="19"/>
  <c r="DL37" i="19"/>
  <c r="DH34" i="19"/>
  <c r="DH36" i="19"/>
  <c r="DI37" i="19"/>
  <c r="DK37" i="19"/>
  <c r="DK35" i="19"/>
  <c r="DJ37" i="19"/>
  <c r="DJ34" i="19"/>
  <c r="DK34" i="19" s="1"/>
  <c r="DL34" i="19" s="1"/>
  <c r="DK5" i="19"/>
  <c r="DI6" i="19"/>
  <c r="DL5" i="19"/>
  <c r="DK6" i="19"/>
  <c r="DH7" i="19"/>
  <c r="DL7" i="19"/>
  <c r="DI5" i="19"/>
  <c r="DJ5" i="19" s="1"/>
  <c r="DI7" i="19"/>
  <c r="DH6" i="19"/>
  <c r="DJ7" i="19"/>
  <c r="DH5" i="19"/>
  <c r="DI4" i="19"/>
  <c r="DJ4" i="19" s="1"/>
  <c r="DK4" i="19" s="1"/>
  <c r="DL4" i="19" s="1"/>
  <c r="DH4" i="19"/>
  <c r="DL6" i="19"/>
  <c r="DK7" i="19"/>
  <c r="DI12" i="19"/>
  <c r="DH10" i="19"/>
  <c r="DJ12" i="19"/>
  <c r="DJ13" i="19"/>
  <c r="DH12" i="19"/>
  <c r="DH13" i="19"/>
  <c r="DL11" i="19"/>
  <c r="DJ11" i="19"/>
  <c r="DL13" i="19"/>
  <c r="DI13" i="19"/>
  <c r="DK13" i="19"/>
  <c r="DL12" i="19"/>
  <c r="DI11" i="19"/>
  <c r="DK12" i="19"/>
  <c r="DK11" i="19"/>
  <c r="DI10" i="19"/>
  <c r="DJ10" i="19" s="1"/>
  <c r="DK10" i="19" s="1"/>
  <c r="DL10" i="19" s="1"/>
  <c r="DH11" i="19"/>
  <c r="DI17" i="19"/>
  <c r="DI18" i="19"/>
  <c r="DH18" i="19"/>
  <c r="DJ19" i="19"/>
  <c r="DK18" i="19"/>
  <c r="DH19" i="19"/>
  <c r="DK19" i="19"/>
  <c r="DI16" i="19"/>
  <c r="DJ16" i="19" s="1"/>
  <c r="DK16" i="19" s="1"/>
  <c r="DL16" i="19" s="1"/>
  <c r="DH17" i="19"/>
  <c r="DL17" i="19"/>
  <c r="DH16" i="19"/>
  <c r="DL18" i="19"/>
  <c r="DJ18" i="19"/>
  <c r="DK17" i="19"/>
  <c r="DL19" i="19"/>
  <c r="DI19" i="19"/>
  <c r="DJ17" i="19"/>
  <c r="DH31" i="19"/>
  <c r="DL31" i="19"/>
  <c r="DL30" i="19"/>
  <c r="DK30" i="19"/>
  <c r="DH28" i="19"/>
  <c r="DK29" i="19"/>
  <c r="DK31" i="19"/>
  <c r="DH29" i="19"/>
  <c r="DH30" i="19"/>
  <c r="DI30" i="19"/>
  <c r="DI29" i="19"/>
  <c r="DJ30" i="19"/>
  <c r="DL29" i="19"/>
  <c r="DJ31" i="19"/>
  <c r="DJ29" i="19"/>
  <c r="DI28" i="19"/>
  <c r="DJ28" i="19" s="1"/>
  <c r="DK28" i="19" s="1"/>
  <c r="DL28" i="19" s="1"/>
  <c r="DI31" i="19"/>
  <c r="DI49" i="19"/>
  <c r="DL49" i="19"/>
  <c r="DL48" i="19"/>
  <c r="DJ48" i="19"/>
  <c r="DK48" i="19"/>
  <c r="DH46" i="19"/>
  <c r="DK49" i="19"/>
  <c r="DL47" i="19"/>
  <c r="DI46" i="19"/>
  <c r="DH49" i="19"/>
  <c r="DI47" i="19"/>
  <c r="DH47" i="19"/>
  <c r="DJ47" i="19"/>
  <c r="DJ49" i="19"/>
  <c r="DK47" i="19"/>
  <c r="DH48" i="19"/>
  <c r="DJ41" i="19"/>
  <c r="DK42" i="19"/>
  <c r="DH41" i="19"/>
  <c r="DH42" i="19"/>
  <c r="DJ42" i="19"/>
  <c r="DJ43" i="19"/>
  <c r="DK43" i="19"/>
  <c r="DL41" i="19"/>
  <c r="DL42" i="19"/>
  <c r="DH40" i="19"/>
  <c r="DK41" i="19"/>
  <c r="DH43" i="19"/>
  <c r="DI41" i="19"/>
  <c r="DI43" i="19"/>
  <c r="DI40" i="19"/>
  <c r="DI42" i="19"/>
  <c r="DL43" i="19"/>
  <c r="AI58" i="19" l="1"/>
  <c r="DZ43" i="19"/>
  <c r="DX5" i="19"/>
  <c r="DX4" i="19"/>
  <c r="DZ4" i="19" s="1"/>
  <c r="AC52" i="19" s="1"/>
  <c r="DX6" i="19"/>
  <c r="DX7" i="19"/>
  <c r="DM47" i="19"/>
  <c r="DM48" i="19"/>
  <c r="DM6" i="19"/>
  <c r="DM10" i="19"/>
  <c r="DO10" i="19" s="1"/>
  <c r="DM30" i="19"/>
  <c r="DM29" i="19"/>
  <c r="DM13" i="19"/>
  <c r="DM12" i="19"/>
  <c r="DM5" i="19"/>
  <c r="DM37" i="19"/>
  <c r="DM35" i="19"/>
  <c r="DM23" i="19"/>
  <c r="DM31" i="19"/>
  <c r="DM18" i="19"/>
  <c r="DM17" i="19"/>
  <c r="DM11" i="19"/>
  <c r="DO11" i="19" s="1"/>
  <c r="DM25" i="19"/>
  <c r="DM24" i="19"/>
  <c r="DM34" i="19"/>
  <c r="DO34" i="19" s="1"/>
  <c r="DM22" i="19"/>
  <c r="DO22" i="19" s="1"/>
  <c r="DM28" i="19"/>
  <c r="DO28" i="19" s="1"/>
  <c r="DM19" i="19"/>
  <c r="DM16" i="19"/>
  <c r="DO16" i="19" s="1"/>
  <c r="DM4" i="19"/>
  <c r="DM7" i="19"/>
  <c r="DM36" i="19"/>
  <c r="DM41" i="19"/>
  <c r="DJ40" i="19"/>
  <c r="DM43" i="19"/>
  <c r="DM42" i="19"/>
  <c r="DO50" i="19"/>
  <c r="DJ46" i="19"/>
  <c r="DK46" i="19" s="1"/>
  <c r="DL46" i="19" s="1"/>
  <c r="DM49" i="19"/>
  <c r="DK40" i="19" l="1"/>
  <c r="DL40" i="19" s="1"/>
  <c r="DM40" i="19" s="1"/>
  <c r="DO40" i="19" s="1"/>
  <c r="DO41" i="19" s="1"/>
  <c r="DO42" i="19" s="1"/>
  <c r="DO4" i="19"/>
  <c r="R52" i="19" s="1"/>
  <c r="DZ5" i="19"/>
  <c r="AF52" i="19" s="1"/>
  <c r="DO23" i="19"/>
  <c r="DO17" i="19"/>
  <c r="DO35" i="19"/>
  <c r="DO29" i="19"/>
  <c r="DO12" i="19"/>
  <c r="R53" i="19"/>
  <c r="DM46" i="19"/>
  <c r="DO46" i="19" s="1"/>
  <c r="U53" i="19"/>
  <c r="DZ6" i="19" l="1"/>
  <c r="DO5" i="19"/>
  <c r="DO6" i="19" s="1"/>
  <c r="DO7" i="19" s="1"/>
  <c r="EA4" i="19"/>
  <c r="EB4" i="19" s="1"/>
  <c r="EC4" i="19" s="1"/>
  <c r="DP4" i="19"/>
  <c r="DQ4" i="19" s="1"/>
  <c r="DJ53" i="19" s="1"/>
  <c r="EA10" i="19"/>
  <c r="EB10" i="19" s="1"/>
  <c r="EC10" i="19" s="1"/>
  <c r="DO30" i="19"/>
  <c r="DO47" i="19"/>
  <c r="DO43" i="19"/>
  <c r="DO24" i="19"/>
  <c r="DO36" i="19"/>
  <c r="DO13" i="19"/>
  <c r="DO18" i="19"/>
  <c r="DP10" i="19"/>
  <c r="DQ10" i="19" s="1"/>
  <c r="DR10" i="19" s="1"/>
  <c r="DP11" i="19"/>
  <c r="DQ11" i="19" s="1"/>
  <c r="R54" i="19"/>
  <c r="U54" i="19"/>
  <c r="X53" i="19"/>
  <c r="U52" i="19" l="1"/>
  <c r="EA5" i="19" s="1"/>
  <c r="EB5" i="19" s="1"/>
  <c r="EC5" i="19" s="1"/>
  <c r="AI52" i="19"/>
  <c r="AA53" i="19" s="1"/>
  <c r="DZ7" i="19"/>
  <c r="DR4" i="19"/>
  <c r="DU53" i="19"/>
  <c r="EA16" i="19"/>
  <c r="EB16" i="19" s="1"/>
  <c r="EC16" i="19" s="1"/>
  <c r="DO25" i="19"/>
  <c r="DO48" i="19"/>
  <c r="DO19" i="19"/>
  <c r="DO37" i="19"/>
  <c r="DO31" i="19"/>
  <c r="EA11" i="19"/>
  <c r="EB11" i="19" s="1"/>
  <c r="EA17" i="19"/>
  <c r="EB17" i="19" s="1"/>
  <c r="EC17" i="19" s="1"/>
  <c r="DJ54" i="19"/>
  <c r="F54" i="19" s="1"/>
  <c r="DP16" i="19"/>
  <c r="DQ16" i="19" s="1"/>
  <c r="DR16" i="19" s="1"/>
  <c r="DU54" i="19"/>
  <c r="DP12" i="19"/>
  <c r="F53" i="19"/>
  <c r="DP17" i="19"/>
  <c r="DQ17" i="19" s="1"/>
  <c r="DK55" i="19" s="1"/>
  <c r="DR11" i="19"/>
  <c r="DK53" i="19"/>
  <c r="DP53" i="19" s="1"/>
  <c r="X54" i="19"/>
  <c r="X52" i="19"/>
  <c r="R55" i="19"/>
  <c r="U55" i="19"/>
  <c r="EA23" i="19" s="1"/>
  <c r="EB23" i="19" s="1"/>
  <c r="EC23" i="19" s="1"/>
  <c r="X55" i="19"/>
  <c r="DP5" i="19" l="1"/>
  <c r="DQ5" i="19" s="1"/>
  <c r="AA54" i="19"/>
  <c r="AA52" i="19"/>
  <c r="AA55" i="19"/>
  <c r="EA22" i="19"/>
  <c r="EB22" i="19" s="1"/>
  <c r="EC22" i="19" s="1"/>
  <c r="DV55" i="19"/>
  <c r="EC11" i="19"/>
  <c r="DV53" i="19"/>
  <c r="DZ53" i="19" s="1"/>
  <c r="DU60" i="19" s="1"/>
  <c r="AC60" i="19" s="1"/>
  <c r="DO49" i="19"/>
  <c r="DJ52" i="19"/>
  <c r="F52" i="19" s="1"/>
  <c r="EA6" i="19"/>
  <c r="EB6" i="19" s="1"/>
  <c r="EC6" i="19" s="1"/>
  <c r="EA18" i="19"/>
  <c r="EB18" i="19" s="1"/>
  <c r="EC18" i="19" s="1"/>
  <c r="EA12" i="19"/>
  <c r="EB12" i="19" s="1"/>
  <c r="EC12" i="19" s="1"/>
  <c r="EA24" i="19"/>
  <c r="EB24" i="19" s="1"/>
  <c r="EC24" i="19" s="1"/>
  <c r="DV54" i="19"/>
  <c r="DZ54" i="19" s="1"/>
  <c r="DU63" i="19" s="1"/>
  <c r="AC63" i="19" s="1"/>
  <c r="DP6" i="19"/>
  <c r="DQ6" i="19" s="1"/>
  <c r="DR6" i="19" s="1"/>
  <c r="DU52" i="19"/>
  <c r="DP24" i="19"/>
  <c r="DQ24" i="19" s="1"/>
  <c r="DR24" i="19" s="1"/>
  <c r="DP18" i="19"/>
  <c r="DQ18" i="19" s="1"/>
  <c r="DR18" i="19" s="1"/>
  <c r="DV52" i="19"/>
  <c r="DZ52" i="19" s="1"/>
  <c r="DV60" i="19" s="1"/>
  <c r="DP22" i="19"/>
  <c r="DQ22" i="19" s="1"/>
  <c r="DR22" i="19" s="1"/>
  <c r="DR17" i="19"/>
  <c r="DR5" i="19"/>
  <c r="DK54" i="19"/>
  <c r="DO54" i="19" s="1"/>
  <c r="G53" i="19"/>
  <c r="G55" i="19"/>
  <c r="DP23" i="19"/>
  <c r="DQ23" i="19" s="1"/>
  <c r="DO53" i="19"/>
  <c r="R56" i="19"/>
  <c r="U56" i="19"/>
  <c r="EA29" i="19" s="1"/>
  <c r="EB29" i="19" s="1"/>
  <c r="EC29" i="19" s="1"/>
  <c r="X56" i="19"/>
  <c r="EA30" i="19" s="1"/>
  <c r="EB30" i="19" s="1"/>
  <c r="EC30" i="19" s="1"/>
  <c r="DQ12" i="19"/>
  <c r="EA52" i="19" l="1"/>
  <c r="EA53" i="19"/>
  <c r="EA54" i="19"/>
  <c r="DZ63" i="19"/>
  <c r="DV65" i="19" s="1"/>
  <c r="DZ60" i="19"/>
  <c r="AH60" i="19"/>
  <c r="AA56" i="19"/>
  <c r="DP54" i="19"/>
  <c r="DU64" i="19"/>
  <c r="AC64" i="19" s="1"/>
  <c r="EA60" i="19"/>
  <c r="EA28" i="19"/>
  <c r="EB28" i="19" s="1"/>
  <c r="EC28" i="19" s="1"/>
  <c r="AA51" i="19"/>
  <c r="AA70" i="19"/>
  <c r="DJ55" i="19"/>
  <c r="DP30" i="19"/>
  <c r="DQ30" i="19" s="1"/>
  <c r="DR30" i="19" s="1"/>
  <c r="DU55" i="19"/>
  <c r="EA55" i="19" s="1"/>
  <c r="DV58" i="19"/>
  <c r="DP28" i="19"/>
  <c r="DQ28" i="19" s="1"/>
  <c r="DR28" i="19" s="1"/>
  <c r="DR23" i="19"/>
  <c r="G54" i="19"/>
  <c r="DP29" i="19"/>
  <c r="DQ29" i="19" s="1"/>
  <c r="DJ60" i="19"/>
  <c r="DK52" i="19"/>
  <c r="DP52" i="19" s="1"/>
  <c r="DJ63" i="19"/>
  <c r="U57" i="19"/>
  <c r="EA35" i="19" s="1"/>
  <c r="EB35" i="19" s="1"/>
  <c r="EC35" i="19" s="1"/>
  <c r="X57" i="19"/>
  <c r="EA36" i="19" s="1"/>
  <c r="EB36" i="19" s="1"/>
  <c r="EC36" i="19" s="1"/>
  <c r="R57" i="19"/>
  <c r="DR12" i="19"/>
  <c r="DZ55" i="19" l="1"/>
  <c r="DV63" i="19" s="1"/>
  <c r="AA57" i="19"/>
  <c r="AH65" i="19"/>
  <c r="F55" i="19"/>
  <c r="DO55" i="19"/>
  <c r="DK63" i="19" s="1"/>
  <c r="W63" i="19" s="1"/>
  <c r="EA34" i="19"/>
  <c r="EB34" i="19" s="1"/>
  <c r="EC34" i="19" s="1"/>
  <c r="DP55" i="19"/>
  <c r="DJ56" i="19"/>
  <c r="F56" i="19" s="1"/>
  <c r="DU56" i="19"/>
  <c r="DP34" i="19"/>
  <c r="DQ34" i="19" s="1"/>
  <c r="DR34" i="19" s="1"/>
  <c r="DP36" i="19"/>
  <c r="DQ36" i="19" s="1"/>
  <c r="DR36" i="19" s="1"/>
  <c r="DV56" i="19"/>
  <c r="DK58" i="19"/>
  <c r="G58" i="19" s="1"/>
  <c r="R60" i="19"/>
  <c r="F60" i="19"/>
  <c r="DR29" i="19"/>
  <c r="DO63" i="19"/>
  <c r="G52" i="19"/>
  <c r="DO52" i="19"/>
  <c r="DP35" i="19"/>
  <c r="DQ35" i="19" s="1"/>
  <c r="DK65" i="19"/>
  <c r="W65" i="19" s="1"/>
  <c r="F63" i="19"/>
  <c r="R63" i="19"/>
  <c r="DP63" i="19"/>
  <c r="X58" i="19"/>
  <c r="EA42" i="19" s="1"/>
  <c r="EB42" i="19" s="1"/>
  <c r="EC42" i="19" s="1"/>
  <c r="R58" i="19"/>
  <c r="U58" i="19"/>
  <c r="EA41" i="19" s="1"/>
  <c r="EB41" i="19" s="1"/>
  <c r="EC41" i="19" s="1"/>
  <c r="G63" i="19" l="1"/>
  <c r="DZ56" i="19"/>
  <c r="DU61" i="19" s="1"/>
  <c r="AC61" i="19" s="1"/>
  <c r="EA56" i="19"/>
  <c r="AH63" i="19"/>
  <c r="EA63" i="19"/>
  <c r="AA58" i="19"/>
  <c r="EA40" i="19"/>
  <c r="EB40" i="19" s="1"/>
  <c r="EC40" i="19" s="1"/>
  <c r="DJ58" i="19"/>
  <c r="F58" i="19" s="1"/>
  <c r="DU58" i="19"/>
  <c r="DP42" i="19"/>
  <c r="DQ42" i="19" s="1"/>
  <c r="DR42" i="19" s="1"/>
  <c r="DV59" i="19"/>
  <c r="DP40" i="19"/>
  <c r="DQ40" i="19" s="1"/>
  <c r="DR40" i="19" s="1"/>
  <c r="DR35" i="19"/>
  <c r="DK56" i="19"/>
  <c r="G65" i="19"/>
  <c r="DP41" i="19"/>
  <c r="DQ41" i="19" s="1"/>
  <c r="DK59" i="19" s="1"/>
  <c r="DK60" i="19"/>
  <c r="R59" i="19"/>
  <c r="U59" i="19"/>
  <c r="EA47" i="19" s="1"/>
  <c r="EB47" i="19" s="1"/>
  <c r="EC47" i="19" s="1"/>
  <c r="X59" i="19"/>
  <c r="EA48" i="19" s="1"/>
  <c r="EB48" i="19" s="1"/>
  <c r="EC48" i="19" s="1"/>
  <c r="EA58" i="19" l="1"/>
  <c r="DZ58" i="19"/>
  <c r="DU62" i="19" s="1"/>
  <c r="AC62" i="19" s="1"/>
  <c r="AA59" i="19"/>
  <c r="DP60" i="19"/>
  <c r="W60" i="19"/>
  <c r="DO58" i="19"/>
  <c r="DJ62" i="19" s="1"/>
  <c r="F62" i="19" s="1"/>
  <c r="DO56" i="19"/>
  <c r="DJ61" i="19" s="1"/>
  <c r="F61" i="19" s="1"/>
  <c r="DP56" i="19"/>
  <c r="EA46" i="19"/>
  <c r="EB46" i="19" s="1"/>
  <c r="EC46" i="19" s="1"/>
  <c r="DJ57" i="19"/>
  <c r="DP58" i="19"/>
  <c r="DV57" i="19"/>
  <c r="DU57" i="19"/>
  <c r="DP46" i="19"/>
  <c r="DQ46" i="19" s="1"/>
  <c r="DJ59" i="19" s="1"/>
  <c r="DO59" i="19" s="1"/>
  <c r="DP48" i="19"/>
  <c r="DQ48" i="19" s="1"/>
  <c r="DR48" i="19" s="1"/>
  <c r="DR41" i="19"/>
  <c r="G56" i="19"/>
  <c r="G59" i="19"/>
  <c r="G60" i="19"/>
  <c r="DO60" i="19"/>
  <c r="DP47" i="19"/>
  <c r="DQ47" i="19" s="1"/>
  <c r="DK57" i="19" s="1"/>
  <c r="DZ57" i="19" l="1"/>
  <c r="DV61" i="19" s="1"/>
  <c r="EA61" i="19" s="1"/>
  <c r="EA57" i="19"/>
  <c r="DZ61" i="19"/>
  <c r="DV64" i="19" s="1"/>
  <c r="EA64" i="19" s="1"/>
  <c r="DU66" i="19" s="1"/>
  <c r="AC66" i="19" s="1"/>
  <c r="DZ62" i="19"/>
  <c r="DU65" i="19" s="1"/>
  <c r="R62" i="19"/>
  <c r="DP57" i="19"/>
  <c r="F57" i="19"/>
  <c r="DR46" i="19"/>
  <c r="DU59" i="19"/>
  <c r="R61" i="19"/>
  <c r="DR47" i="19"/>
  <c r="DP59" i="19"/>
  <c r="G57" i="19"/>
  <c r="F59" i="19"/>
  <c r="DK62" i="19"/>
  <c r="DJ64" i="19"/>
  <c r="DO57" i="19"/>
  <c r="AH61" i="19" l="1"/>
  <c r="AC65" i="19"/>
  <c r="DZ65" i="19"/>
  <c r="DV67" i="19" s="1"/>
  <c r="AH67" i="19" s="1"/>
  <c r="EA59" i="19"/>
  <c r="DZ59" i="19"/>
  <c r="DV62" i="19" s="1"/>
  <c r="DZ64" i="19"/>
  <c r="AH64" i="19"/>
  <c r="DP62" i="19"/>
  <c r="W62" i="19"/>
  <c r="DU67" i="19"/>
  <c r="EA65" i="19"/>
  <c r="DV66" i="19" s="1"/>
  <c r="EA66" i="19" s="1"/>
  <c r="DO62" i="19"/>
  <c r="G62" i="19"/>
  <c r="DK61" i="19"/>
  <c r="F64" i="19"/>
  <c r="R64" i="19"/>
  <c r="AC67" i="19" l="1"/>
  <c r="DZ67" i="19"/>
  <c r="EA62" i="19"/>
  <c r="AH62" i="19"/>
  <c r="AA62" i="19" s="1"/>
  <c r="DZ66" i="19"/>
  <c r="AH66" i="19"/>
  <c r="DP61" i="19"/>
  <c r="W61" i="19"/>
  <c r="AA61" i="19" s="1"/>
  <c r="EA67" i="19"/>
  <c r="DJ65" i="19"/>
  <c r="G61" i="19"/>
  <c r="DO61" i="19"/>
  <c r="DK64" i="19" s="1"/>
  <c r="AA60" i="19" l="1"/>
  <c r="AA63" i="19"/>
  <c r="DP64" i="19"/>
  <c r="DJ66" i="19" s="1"/>
  <c r="R66" i="19" s="1"/>
  <c r="W64" i="19"/>
  <c r="AA64" i="19" s="1"/>
  <c r="F65" i="19"/>
  <c r="DO65" i="19"/>
  <c r="DP65" i="19"/>
  <c r="DK66" i="19" s="1"/>
  <c r="R65" i="19"/>
  <c r="AA65" i="19" s="1"/>
  <c r="G64" i="19"/>
  <c r="DO64" i="19"/>
  <c r="AA66" i="19" l="1"/>
  <c r="DP66" i="19"/>
  <c r="W66" i="19"/>
  <c r="F66" i="19"/>
  <c r="DK67" i="19"/>
  <c r="W67" i="19" s="1"/>
  <c r="G66" i="19"/>
  <c r="DO66" i="19"/>
  <c r="DJ67" i="19"/>
  <c r="DO67" i="19" l="1"/>
  <c r="G67" i="19"/>
  <c r="DP67" i="19"/>
  <c r="F67" i="19"/>
  <c r="R67" i="19"/>
  <c r="AA67" i="19" s="1"/>
  <c r="AA68" i="19" l="1"/>
  <c r="AA72" i="19"/>
  <c r="AA74" i="19" s="1"/>
  <c r="N74" i="19" s="1"/>
  <c r="K74" i="19" l="1"/>
  <c r="C94" i="1" l="1"/>
  <c r="B94" i="1"/>
  <c r="J85" i="1"/>
  <c r="I85" i="1"/>
  <c r="H85" i="1"/>
  <c r="G85" i="1"/>
  <c r="F85" i="1"/>
  <c r="H94" i="1" l="1"/>
  <c r="H95" i="1" s="1"/>
  <c r="F94" i="1"/>
  <c r="F95" i="1" s="1"/>
  <c r="J94" i="1"/>
  <c r="J95" i="1" s="1"/>
  <c r="G94" i="1"/>
  <c r="G95" i="1" s="1"/>
  <c r="I94" i="1"/>
  <c r="I95" i="1" s="1"/>
</calcChain>
</file>

<file path=xl/comments1.xml><?xml version="1.0" encoding="utf-8"?>
<comments xmlns="http://schemas.openxmlformats.org/spreadsheetml/2006/main">
  <authors>
    <author>Home</author>
  </authors>
  <commentList>
    <comment ref="BQ1" authorId="0">
      <text>
        <r>
          <rPr>
            <b/>
            <sz val="8"/>
            <color indexed="81"/>
            <rFont val="Tahoma"/>
            <family val="2"/>
          </rPr>
          <t>Home:</t>
        </r>
        <r>
          <rPr>
            <sz val="8"/>
            <color indexed="81"/>
            <rFont val="Tahoma"/>
            <family val="2"/>
          </rPr>
          <t xml:space="preserve">
Aantal wedstrijdpunten</t>
        </r>
      </text>
    </comment>
    <comment ref="BS1" authorId="0">
      <text>
        <r>
          <rPr>
            <b/>
            <sz val="8"/>
            <color indexed="81"/>
            <rFont val="Tahoma"/>
            <family val="2"/>
          </rPr>
          <t>Home:</t>
        </r>
        <r>
          <rPr>
            <sz val="8"/>
            <color indexed="81"/>
            <rFont val="Tahoma"/>
            <family val="2"/>
          </rPr>
          <t xml:space="preserve">
Aantal partijen</t>
        </r>
      </text>
    </comment>
    <comment ref="BY1" authorId="0">
      <text>
        <r>
          <rPr>
            <b/>
            <sz val="8"/>
            <color indexed="81"/>
            <rFont val="Tahoma"/>
            <family val="2"/>
          </rPr>
          <t>Home:</t>
        </r>
        <r>
          <rPr>
            <sz val="8"/>
            <color indexed="81"/>
            <rFont val="Tahoma"/>
            <family val="2"/>
          </rPr>
          <t xml:space="preserve">
Beste resultaat in onderlinge partijen</t>
        </r>
      </text>
    </comment>
    <comment ref="CE1" authorId="0">
      <text>
        <r>
          <rPr>
            <b/>
            <sz val="8"/>
            <color indexed="81"/>
            <rFont val="Tahoma"/>
            <family val="2"/>
          </rPr>
          <t>Home:</t>
        </r>
        <r>
          <rPr>
            <sz val="8"/>
            <color indexed="81"/>
            <rFont val="Tahoma"/>
            <family val="2"/>
          </rPr>
          <t xml:space="preserve">
Beste resultaat in onderlinge partijen</t>
        </r>
      </text>
    </comment>
    <comment ref="CK1" authorId="0">
      <text>
        <r>
          <rPr>
            <b/>
            <sz val="8"/>
            <color indexed="81"/>
            <rFont val="Tahoma"/>
            <family val="2"/>
          </rPr>
          <t>Home:</t>
        </r>
        <r>
          <rPr>
            <sz val="8"/>
            <color indexed="81"/>
            <rFont val="Tahoma"/>
            <family val="2"/>
          </rPr>
          <t xml:space="preserve">
Beste resultaat in onderlinge partijen</t>
        </r>
      </text>
    </comment>
    <comment ref="CQ1" authorId="0">
      <text>
        <r>
          <rPr>
            <b/>
            <sz val="8"/>
            <color indexed="81"/>
            <rFont val="Tahoma"/>
            <family val="2"/>
          </rPr>
          <t>Home:</t>
        </r>
        <r>
          <rPr>
            <sz val="8"/>
            <color indexed="81"/>
            <rFont val="Tahoma"/>
            <family val="2"/>
          </rPr>
          <t xml:space="preserve">
Beste resultaat in onderlinge partijen</t>
        </r>
      </text>
    </comment>
    <comment ref="CW1" authorId="0">
      <text>
        <r>
          <rPr>
            <b/>
            <sz val="8"/>
            <color indexed="81"/>
            <rFont val="Tahoma"/>
            <family val="2"/>
          </rPr>
          <t>Home:</t>
        </r>
        <r>
          <rPr>
            <sz val="8"/>
            <color indexed="81"/>
            <rFont val="Tahoma"/>
            <family val="2"/>
          </rPr>
          <t xml:space="preserve">
Beste resultaat in onderlinge partijen</t>
        </r>
      </text>
    </comment>
    <comment ref="DC1" authorId="0">
      <text>
        <r>
          <rPr>
            <b/>
            <sz val="8"/>
            <color indexed="81"/>
            <rFont val="Tahoma"/>
            <family val="2"/>
          </rPr>
          <t>Home:</t>
        </r>
        <r>
          <rPr>
            <sz val="8"/>
            <color indexed="81"/>
            <rFont val="Tahoma"/>
            <family val="2"/>
          </rPr>
          <t xml:space="preserve">
Beste resultaat in onderlinge partijen</t>
        </r>
      </text>
    </comment>
    <comment ref="DE1" authorId="0">
      <text>
        <r>
          <rPr>
            <b/>
            <sz val="8"/>
            <color indexed="81"/>
            <rFont val="Tahoma"/>
            <family val="2"/>
          </rPr>
          <t>Home:</t>
        </r>
        <r>
          <rPr>
            <sz val="8"/>
            <color indexed="81"/>
            <rFont val="Tahoma"/>
            <family val="2"/>
          </rPr>
          <t xml:space="preserve">
Hoogste doelsaldo</t>
        </r>
      </text>
    </comment>
    <comment ref="DG1" authorId="0">
      <text>
        <r>
          <rPr>
            <b/>
            <sz val="8"/>
            <color indexed="81"/>
            <rFont val="Tahoma"/>
            <family val="2"/>
          </rPr>
          <t>Home:</t>
        </r>
        <r>
          <rPr>
            <sz val="8"/>
            <color indexed="81"/>
            <rFont val="Tahoma"/>
            <family val="2"/>
          </rPr>
          <t xml:space="preserve">
Aantal overwinningen</t>
        </r>
      </text>
    </comment>
    <comment ref="FI1" authorId="0">
      <text>
        <r>
          <rPr>
            <b/>
            <sz val="8"/>
            <color indexed="81"/>
            <rFont val="Tahoma"/>
            <family val="2"/>
          </rPr>
          <t>Home:</t>
        </r>
        <r>
          <rPr>
            <sz val="8"/>
            <color indexed="81"/>
            <rFont val="Tahoma"/>
            <family val="2"/>
          </rPr>
          <t xml:space="preserve">
Aantal wedstrijdpunten</t>
        </r>
      </text>
    </comment>
    <comment ref="FK1" authorId="0">
      <text>
        <r>
          <rPr>
            <b/>
            <sz val="8"/>
            <color indexed="81"/>
            <rFont val="Tahoma"/>
            <family val="2"/>
          </rPr>
          <t>Home:</t>
        </r>
        <r>
          <rPr>
            <sz val="8"/>
            <color indexed="81"/>
            <rFont val="Tahoma"/>
            <family val="2"/>
          </rPr>
          <t xml:space="preserve">
Aantal partijen</t>
        </r>
      </text>
    </comment>
    <comment ref="FQ1" authorId="0">
      <text>
        <r>
          <rPr>
            <b/>
            <sz val="8"/>
            <color indexed="81"/>
            <rFont val="Tahoma"/>
            <family val="2"/>
          </rPr>
          <t>Home:</t>
        </r>
        <r>
          <rPr>
            <sz val="8"/>
            <color indexed="81"/>
            <rFont val="Tahoma"/>
            <family val="2"/>
          </rPr>
          <t xml:space="preserve">
Beste resultaat in onderlinge partijen</t>
        </r>
      </text>
    </comment>
    <comment ref="FW1" authorId="0">
      <text>
        <r>
          <rPr>
            <b/>
            <sz val="8"/>
            <color indexed="81"/>
            <rFont val="Tahoma"/>
            <family val="2"/>
          </rPr>
          <t>Home:</t>
        </r>
        <r>
          <rPr>
            <sz val="8"/>
            <color indexed="81"/>
            <rFont val="Tahoma"/>
            <family val="2"/>
          </rPr>
          <t xml:space="preserve">
Beste resultaat in onderlinge partijen</t>
        </r>
      </text>
    </comment>
    <comment ref="GC1" authorId="0">
      <text>
        <r>
          <rPr>
            <b/>
            <sz val="8"/>
            <color indexed="81"/>
            <rFont val="Tahoma"/>
            <family val="2"/>
          </rPr>
          <t>Home:</t>
        </r>
        <r>
          <rPr>
            <sz val="8"/>
            <color indexed="81"/>
            <rFont val="Tahoma"/>
            <family val="2"/>
          </rPr>
          <t xml:space="preserve">
Beste resultaat in onderlinge partijen</t>
        </r>
      </text>
    </comment>
    <comment ref="GI1" authorId="0">
      <text>
        <r>
          <rPr>
            <b/>
            <sz val="8"/>
            <color indexed="81"/>
            <rFont val="Tahoma"/>
            <family val="2"/>
          </rPr>
          <t>Home:</t>
        </r>
        <r>
          <rPr>
            <sz val="8"/>
            <color indexed="81"/>
            <rFont val="Tahoma"/>
            <family val="2"/>
          </rPr>
          <t xml:space="preserve">
Beste resultaat in onderlinge partijen</t>
        </r>
      </text>
    </comment>
    <comment ref="GO1" authorId="0">
      <text>
        <r>
          <rPr>
            <b/>
            <sz val="8"/>
            <color indexed="81"/>
            <rFont val="Tahoma"/>
            <family val="2"/>
          </rPr>
          <t>Home:</t>
        </r>
        <r>
          <rPr>
            <sz val="8"/>
            <color indexed="81"/>
            <rFont val="Tahoma"/>
            <family val="2"/>
          </rPr>
          <t xml:space="preserve">
Beste resultaat in onderlinge partijen</t>
        </r>
      </text>
    </comment>
    <comment ref="GU1" authorId="0">
      <text>
        <r>
          <rPr>
            <b/>
            <sz val="8"/>
            <color indexed="81"/>
            <rFont val="Tahoma"/>
            <family val="2"/>
          </rPr>
          <t>Home:</t>
        </r>
        <r>
          <rPr>
            <sz val="8"/>
            <color indexed="81"/>
            <rFont val="Tahoma"/>
            <family val="2"/>
          </rPr>
          <t xml:space="preserve">
Beste resultaat in onderlinge partijen</t>
        </r>
      </text>
    </comment>
    <comment ref="GW1" authorId="0">
      <text>
        <r>
          <rPr>
            <b/>
            <sz val="8"/>
            <color indexed="81"/>
            <rFont val="Tahoma"/>
            <family val="2"/>
          </rPr>
          <t>Home:</t>
        </r>
        <r>
          <rPr>
            <sz val="8"/>
            <color indexed="81"/>
            <rFont val="Tahoma"/>
            <family val="2"/>
          </rPr>
          <t xml:space="preserve">
Hoogste doelsaldo</t>
        </r>
      </text>
    </comment>
    <comment ref="GY1" authorId="0">
      <text>
        <r>
          <rPr>
            <b/>
            <sz val="8"/>
            <color indexed="81"/>
            <rFont val="Tahoma"/>
            <family val="2"/>
          </rPr>
          <t>Home:</t>
        </r>
        <r>
          <rPr>
            <sz val="8"/>
            <color indexed="81"/>
            <rFont val="Tahoma"/>
            <family val="2"/>
          </rPr>
          <t xml:space="preserve">
Aantal overwinningen</t>
        </r>
      </text>
    </comment>
    <comment ref="K2" authorId="0">
      <text>
        <r>
          <rPr>
            <b/>
            <sz val="11"/>
            <color indexed="81"/>
            <rFont val="Tahoma"/>
            <family val="2"/>
          </rPr>
          <t>Home:</t>
        </r>
        <r>
          <rPr>
            <sz val="11"/>
            <color indexed="81"/>
            <rFont val="Tahoma"/>
            <family val="2"/>
          </rPr>
          <t xml:space="preserve">
Alles goed 100%
Alleen winnaar goed: 60%
Doelpuntenverschil goed: 20% extra*
Doelpunten van één van de teams goed: 10 % extra
Voorbeelden bij de volgende uitslag en ingevulde uitslagen:
</t>
        </r>
        <r>
          <rPr>
            <sz val="11"/>
            <color indexed="81"/>
            <rFont val="Courier New"/>
            <family val="3"/>
          </rPr>
          <t xml:space="preserve">Bij uitslag 2-1:      Bij uitslag 1-1:
0-0 --&gt;   0%          0-0 --&gt;  60%
1-2 --&gt;   0%          1-2 --&gt;  10%
3-3 --&gt;   0%          3-3 --&gt;  60%
0-1 --&gt;  10%          0-1 --&gt;  10%
1-1 --&gt;  10%          1-1 --&gt; 100%
2-2 --&gt;  10%          2-2 --&gt;  60%
2-3 --&gt;  10%          2-3 --&gt;   0%
3-0 --&gt;  60%          3-0 --&gt;   0%
4-0 --&gt;  60%          4-0 --&gt;   0%
4-2 --&gt;  60%          4-2 --&gt;   0%
2-0 --&gt;  70%          2-0 --&gt;   0%
3-1 --&gt;  70%          3-1 --&gt;  10%
4-1 --&gt;  70%          4-1 --&gt;  10%
1-0 --&gt;  80%          1-0 --&gt;  10%
3-2 --&gt;  80%          3-2 --&gt;   0%
4-3 --&gt;  80%          4-3 --&gt;   0%
2-1 --&gt; 100%          2-1 --&gt;  10%
*Bij de finalewedstrijden wordt bij een gelijkspel de 20% alleen verdiend als de beslissing correct is voorspeld. Gekozen kan worden uit:
TV: </t>
        </r>
        <r>
          <rPr>
            <b/>
            <u/>
            <sz val="11"/>
            <color indexed="81"/>
            <rFont val="Courier New"/>
            <family val="3"/>
          </rPr>
          <t>T</t>
        </r>
        <r>
          <rPr>
            <sz val="11"/>
            <color indexed="81"/>
            <rFont val="Courier New"/>
            <family val="3"/>
          </rPr>
          <t xml:space="preserve">huis wint na </t>
        </r>
        <r>
          <rPr>
            <b/>
            <u/>
            <sz val="11"/>
            <color indexed="81"/>
            <rFont val="Courier New"/>
            <family val="3"/>
          </rPr>
          <t>v</t>
        </r>
        <r>
          <rPr>
            <sz val="11"/>
            <color indexed="81"/>
            <rFont val="Courier New"/>
            <family val="3"/>
          </rPr>
          <t xml:space="preserve">erlenging
TS: </t>
        </r>
        <r>
          <rPr>
            <b/>
            <u/>
            <sz val="11"/>
            <color indexed="81"/>
            <rFont val="Courier New"/>
            <family val="3"/>
          </rPr>
          <t>T</t>
        </r>
        <r>
          <rPr>
            <sz val="11"/>
            <color indexed="81"/>
            <rFont val="Courier New"/>
            <family val="3"/>
          </rPr>
          <t xml:space="preserve">huis wint na </t>
        </r>
        <r>
          <rPr>
            <b/>
            <u/>
            <sz val="11"/>
            <color indexed="81"/>
            <rFont val="Courier New"/>
            <family val="3"/>
          </rPr>
          <t>s</t>
        </r>
        <r>
          <rPr>
            <sz val="11"/>
            <color indexed="81"/>
            <rFont val="Courier New"/>
            <family val="3"/>
          </rPr>
          <t xml:space="preserve">trafschoppen
UV: </t>
        </r>
        <r>
          <rPr>
            <b/>
            <u/>
            <sz val="11"/>
            <color indexed="81"/>
            <rFont val="Courier New"/>
            <family val="3"/>
          </rPr>
          <t>U</t>
        </r>
        <r>
          <rPr>
            <sz val="11"/>
            <color indexed="81"/>
            <rFont val="Courier New"/>
            <family val="3"/>
          </rPr>
          <t xml:space="preserve">it wint na </t>
        </r>
        <r>
          <rPr>
            <b/>
            <u/>
            <sz val="11"/>
            <color indexed="81"/>
            <rFont val="Courier New"/>
            <family val="3"/>
          </rPr>
          <t>v</t>
        </r>
        <r>
          <rPr>
            <sz val="11"/>
            <color indexed="81"/>
            <rFont val="Courier New"/>
            <family val="3"/>
          </rPr>
          <t xml:space="preserve">erlenging
US: </t>
        </r>
        <r>
          <rPr>
            <b/>
            <u/>
            <sz val="11"/>
            <color indexed="81"/>
            <rFont val="Courier New"/>
            <family val="3"/>
          </rPr>
          <t>U</t>
        </r>
        <r>
          <rPr>
            <sz val="11"/>
            <color indexed="81"/>
            <rFont val="Courier New"/>
            <family val="3"/>
          </rPr>
          <t xml:space="preserve">it wint na </t>
        </r>
        <r>
          <rPr>
            <b/>
            <u/>
            <sz val="11"/>
            <color indexed="81"/>
            <rFont val="Courier New"/>
            <family val="3"/>
          </rPr>
          <t>s</t>
        </r>
        <r>
          <rPr>
            <sz val="11"/>
            <color indexed="81"/>
            <rFont val="Courier New"/>
            <family val="3"/>
          </rPr>
          <t>trafschoppen</t>
        </r>
      </text>
    </comment>
    <comment ref="AA2" authorId="0">
      <text>
        <r>
          <rPr>
            <b/>
            <sz val="8"/>
            <color indexed="81"/>
            <rFont val="Tahoma"/>
            <family val="2"/>
          </rPr>
          <t>Home:</t>
        </r>
        <r>
          <rPr>
            <sz val="8"/>
            <color indexed="81"/>
            <rFont val="Tahoma"/>
            <family val="2"/>
          </rPr>
          <t xml:space="preserve">
Alles goed 100%
Alleen winnaar goed: 50%
Doelpuntenverschil goed: 30% extra
Doelpunten van één van de teams goed: 10 % extra
Voorbeelden bij de volgende uitslag en ingevulde uitslagen:
</t>
        </r>
        <r>
          <rPr>
            <sz val="8"/>
            <color indexed="81"/>
            <rFont val="Courier New"/>
            <family val="3"/>
          </rPr>
          <t xml:space="preserve">Bij uitslag 2-1:      Bij uitslag 1-1:
0-0 --&gt;   0%          0-0 --&gt;  80%
1-2 --&gt;   0%          1-2 --&gt;  10%
3-3 --&gt;   0%          3-3 --&gt;  80%
0-1 --&gt;  10%          0-1 --&gt;  10%
1-1 --&gt;  10%          1-1 --&gt; 100%
2-2 --&gt;  10%          2-2 --&gt;  80%
2-3 --&gt;  10%          2-3 --&gt;   0%
3-0 --&gt;  50%          3-0 --&gt;   0%
4-0 --&gt;  50%          4-0 --&gt;   0%
4-2 --&gt;  50%          4-2 --&gt;   0%
2-0 --&gt;  60%          2-0 --&gt;   0%
3-1 --&gt;  60%          3-1 --&gt;  10%
4-1 --&gt;  60%          4-1 --&gt;  10%
1-0 --&gt;  80%          1-0 --&gt;  10%
3-2 --&gt;  80%          3-2 --&gt;   0%
4-3 --&gt;  80%          4-3 --&gt;   0%
2-1 --&gt; 100%          2-1 --&gt;  10%
</t>
        </r>
      </text>
    </comment>
    <comment ref="BR2" authorId="0">
      <text>
        <r>
          <rPr>
            <b/>
            <sz val="8"/>
            <color indexed="81"/>
            <rFont val="Tahoma"/>
            <family val="2"/>
          </rPr>
          <t>Angelo:</t>
        </r>
        <r>
          <rPr>
            <sz val="8"/>
            <color indexed="81"/>
            <rFont val="Tahoma"/>
            <family val="2"/>
          </rPr>
          <t xml:space="preserve">
Gecorigeerde punten:
Het spelen van minder partijen wordt gecompenseerd door het optellen van 0,01 per gemiste partij, zodat je een honderdste extra krijgt , zodat er een spreidinkje komt in de gelijke punten met honderdsten.</t>
        </r>
      </text>
    </comment>
    <comment ref="BV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BW2" authorId="0">
      <text>
        <r>
          <rPr>
            <b/>
            <sz val="8"/>
            <color indexed="81"/>
            <rFont val="Tahoma"/>
            <family val="2"/>
          </rPr>
          <t>T's:</t>
        </r>
        <r>
          <rPr>
            <sz val="8"/>
            <color indexed="81"/>
            <rFont val="Tahoma"/>
            <family val="2"/>
          </rPr>
          <t xml:space="preserve">
Betreffende tegenstanders</t>
        </r>
      </text>
    </comment>
    <comment ref="BX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B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C2" authorId="0">
      <text>
        <r>
          <rPr>
            <b/>
            <sz val="8"/>
            <color indexed="81"/>
            <rFont val="Tahoma"/>
            <family val="2"/>
          </rPr>
          <t>T's:</t>
        </r>
        <r>
          <rPr>
            <sz val="8"/>
            <color indexed="81"/>
            <rFont val="Tahoma"/>
            <family val="2"/>
          </rPr>
          <t xml:space="preserve">
Betreffende tegenstanders</t>
        </r>
      </text>
    </comment>
    <comment ref="CD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H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I2" authorId="0">
      <text>
        <r>
          <rPr>
            <b/>
            <sz val="8"/>
            <color indexed="81"/>
            <rFont val="Tahoma"/>
            <family val="2"/>
          </rPr>
          <t>T's:</t>
        </r>
        <r>
          <rPr>
            <sz val="8"/>
            <color indexed="81"/>
            <rFont val="Tahoma"/>
            <family val="2"/>
          </rPr>
          <t xml:space="preserve">
Betreffende tegenstanders</t>
        </r>
      </text>
    </comment>
    <comment ref="CJ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N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O2" authorId="0">
      <text>
        <r>
          <rPr>
            <b/>
            <sz val="8"/>
            <color indexed="81"/>
            <rFont val="Tahoma"/>
            <family val="2"/>
          </rPr>
          <t>T's:</t>
        </r>
        <r>
          <rPr>
            <sz val="8"/>
            <color indexed="81"/>
            <rFont val="Tahoma"/>
            <family val="2"/>
          </rPr>
          <t xml:space="preserve">
Betreffende tegenstanders</t>
        </r>
      </text>
    </comment>
    <comment ref="CP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T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U2" authorId="0">
      <text>
        <r>
          <rPr>
            <b/>
            <sz val="8"/>
            <color indexed="81"/>
            <rFont val="Tahoma"/>
            <family val="2"/>
          </rPr>
          <t>T's:</t>
        </r>
        <r>
          <rPr>
            <sz val="8"/>
            <color indexed="81"/>
            <rFont val="Tahoma"/>
            <family val="2"/>
          </rPr>
          <t xml:space="preserve">
Betreffende tegenstanders</t>
        </r>
      </text>
    </comment>
    <comment ref="CV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Z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DA2" authorId="0">
      <text>
        <r>
          <rPr>
            <b/>
            <sz val="8"/>
            <color indexed="81"/>
            <rFont val="Tahoma"/>
            <family val="2"/>
          </rPr>
          <t>T's:</t>
        </r>
        <r>
          <rPr>
            <sz val="8"/>
            <color indexed="81"/>
            <rFont val="Tahoma"/>
            <family val="2"/>
          </rPr>
          <t xml:space="preserve">
Betreffende tegenstanders</t>
        </r>
      </text>
    </comment>
    <comment ref="DB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DD2" authorId="0">
      <text>
        <r>
          <rPr>
            <b/>
            <sz val="8"/>
            <color indexed="81"/>
            <rFont val="Tahoma"/>
            <family val="2"/>
          </rPr>
          <t>Home:</t>
        </r>
        <r>
          <rPr>
            <sz val="8"/>
            <color indexed="81"/>
            <rFont val="Tahoma"/>
            <family val="2"/>
          </rPr>
          <t xml:space="preserve">
Gecorigeerde punten:
De SB-punten tellen voor 0,0001 mee voor een verdere spreiding als bovenliggende regels geen uitsluitsel geven</t>
        </r>
      </text>
    </comment>
    <comment ref="DF2" authorId="0">
      <text>
        <r>
          <rPr>
            <b/>
            <sz val="8"/>
            <color indexed="81"/>
            <rFont val="Tahoma"/>
            <family val="2"/>
          </rPr>
          <t>Home:</t>
        </r>
        <r>
          <rPr>
            <sz val="8"/>
            <color indexed="81"/>
            <rFont val="Tahoma"/>
            <family val="2"/>
          </rPr>
          <t xml:space="preserve">
Gecorigeerde punten van 5e regel:
per overwinning wordt extra 0,00001, zodat er een spreidinkje komt in de gelijke punten met honderdduizendsten.</t>
        </r>
      </text>
    </comment>
    <comment ref="FJ2" authorId="0">
      <text>
        <r>
          <rPr>
            <b/>
            <sz val="8"/>
            <color indexed="81"/>
            <rFont val="Tahoma"/>
            <family val="2"/>
          </rPr>
          <t>Angelo:</t>
        </r>
        <r>
          <rPr>
            <sz val="8"/>
            <color indexed="81"/>
            <rFont val="Tahoma"/>
            <family val="2"/>
          </rPr>
          <t xml:space="preserve">
Gecorigeerde punten:
Het spelen van minder partijen wordt gecompenseerd door het optellen van 0,01 per gemiste partij, zodat je een honderdste extra krijgt , zodat er een spreidinkje komt in de gelijke punten met honderdsten.</t>
        </r>
      </text>
    </comment>
    <comment ref="FN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FO2" authorId="0">
      <text>
        <r>
          <rPr>
            <b/>
            <sz val="8"/>
            <color indexed="81"/>
            <rFont val="Tahoma"/>
            <family val="2"/>
          </rPr>
          <t>T's:</t>
        </r>
        <r>
          <rPr>
            <sz val="8"/>
            <color indexed="81"/>
            <rFont val="Tahoma"/>
            <family val="2"/>
          </rPr>
          <t xml:space="preserve">
Betreffende tegenstanders</t>
        </r>
      </text>
    </comment>
    <comment ref="FP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FT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FU2" authorId="0">
      <text>
        <r>
          <rPr>
            <b/>
            <sz val="8"/>
            <color indexed="81"/>
            <rFont val="Tahoma"/>
            <family val="2"/>
          </rPr>
          <t>T's:</t>
        </r>
        <r>
          <rPr>
            <sz val="8"/>
            <color indexed="81"/>
            <rFont val="Tahoma"/>
            <family val="2"/>
          </rPr>
          <t xml:space="preserve">
Betreffende tegenstanders</t>
        </r>
      </text>
    </comment>
    <comment ref="FV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FZ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A2" authorId="0">
      <text>
        <r>
          <rPr>
            <b/>
            <sz val="8"/>
            <color indexed="81"/>
            <rFont val="Tahoma"/>
            <family val="2"/>
          </rPr>
          <t>T's:</t>
        </r>
        <r>
          <rPr>
            <sz val="8"/>
            <color indexed="81"/>
            <rFont val="Tahoma"/>
            <family val="2"/>
          </rPr>
          <t xml:space="preserve">
Betreffende tegenstanders</t>
        </r>
      </text>
    </comment>
    <comment ref="GB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F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G2" authorId="0">
      <text>
        <r>
          <rPr>
            <b/>
            <sz val="8"/>
            <color indexed="81"/>
            <rFont val="Tahoma"/>
            <family val="2"/>
          </rPr>
          <t>T's:</t>
        </r>
        <r>
          <rPr>
            <sz val="8"/>
            <color indexed="81"/>
            <rFont val="Tahoma"/>
            <family val="2"/>
          </rPr>
          <t xml:space="preserve">
Betreffende tegenstanders</t>
        </r>
      </text>
    </comment>
    <comment ref="GH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L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M2" authorId="0">
      <text>
        <r>
          <rPr>
            <b/>
            <sz val="8"/>
            <color indexed="81"/>
            <rFont val="Tahoma"/>
            <family val="2"/>
          </rPr>
          <t>T's:</t>
        </r>
        <r>
          <rPr>
            <sz val="8"/>
            <color indexed="81"/>
            <rFont val="Tahoma"/>
            <family val="2"/>
          </rPr>
          <t xml:space="preserve">
Betreffende tegenstanders</t>
        </r>
      </text>
    </comment>
    <comment ref="GN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R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S2" authorId="0">
      <text>
        <r>
          <rPr>
            <b/>
            <sz val="8"/>
            <color indexed="81"/>
            <rFont val="Tahoma"/>
            <family val="2"/>
          </rPr>
          <t>T's:</t>
        </r>
        <r>
          <rPr>
            <sz val="8"/>
            <color indexed="81"/>
            <rFont val="Tahoma"/>
            <family val="2"/>
          </rPr>
          <t xml:space="preserve">
Betreffende tegenstanders</t>
        </r>
      </text>
    </comment>
    <comment ref="GT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V2" authorId="0">
      <text>
        <r>
          <rPr>
            <b/>
            <sz val="8"/>
            <color indexed="81"/>
            <rFont val="Tahoma"/>
            <family val="2"/>
          </rPr>
          <t>Home:</t>
        </r>
        <r>
          <rPr>
            <sz val="8"/>
            <color indexed="81"/>
            <rFont val="Tahoma"/>
            <family val="2"/>
          </rPr>
          <t xml:space="preserve">
Gecorigeerde punten:
De SB-punten tellen voor 0,0001 mee voor een verdere spreiding als bovenliggende regels geen uitsluitsel geven</t>
        </r>
      </text>
    </comment>
    <comment ref="GX2" authorId="0">
      <text>
        <r>
          <rPr>
            <b/>
            <sz val="8"/>
            <color indexed="81"/>
            <rFont val="Tahoma"/>
            <family val="2"/>
          </rPr>
          <t>Home:</t>
        </r>
        <r>
          <rPr>
            <sz val="8"/>
            <color indexed="81"/>
            <rFont val="Tahoma"/>
            <family val="2"/>
          </rPr>
          <t xml:space="preserve">
Gecorigeerde punten van 5e regel:
per overwinning wordt extra 0,00001, zodat er een spreidinkje komt in de gelijke punten met honderdduizendsten.</t>
        </r>
      </text>
    </comment>
  </commentList>
</comments>
</file>

<file path=xl/comments2.xml><?xml version="1.0" encoding="utf-8"?>
<comments xmlns="http://schemas.openxmlformats.org/spreadsheetml/2006/main">
  <authors>
    <author>Home</author>
  </authors>
  <commentList>
    <comment ref="BQ1" authorId="0">
      <text>
        <r>
          <rPr>
            <b/>
            <sz val="8"/>
            <color indexed="81"/>
            <rFont val="Tahoma"/>
            <family val="2"/>
          </rPr>
          <t>Home:</t>
        </r>
        <r>
          <rPr>
            <sz val="8"/>
            <color indexed="81"/>
            <rFont val="Tahoma"/>
            <family val="2"/>
          </rPr>
          <t xml:space="preserve">
Aantal wedstrijdpunten</t>
        </r>
      </text>
    </comment>
    <comment ref="BS1" authorId="0">
      <text>
        <r>
          <rPr>
            <b/>
            <sz val="8"/>
            <color indexed="81"/>
            <rFont val="Tahoma"/>
            <family val="2"/>
          </rPr>
          <t>Home:</t>
        </r>
        <r>
          <rPr>
            <sz val="8"/>
            <color indexed="81"/>
            <rFont val="Tahoma"/>
            <family val="2"/>
          </rPr>
          <t xml:space="preserve">
Aantal partijen</t>
        </r>
      </text>
    </comment>
    <comment ref="BY1" authorId="0">
      <text>
        <r>
          <rPr>
            <b/>
            <sz val="8"/>
            <color indexed="81"/>
            <rFont val="Tahoma"/>
            <family val="2"/>
          </rPr>
          <t>Home:</t>
        </r>
        <r>
          <rPr>
            <sz val="8"/>
            <color indexed="81"/>
            <rFont val="Tahoma"/>
            <family val="2"/>
          </rPr>
          <t xml:space="preserve">
Beste resultaat in onderlinge partijen</t>
        </r>
      </text>
    </comment>
    <comment ref="CE1" authorId="0">
      <text>
        <r>
          <rPr>
            <b/>
            <sz val="8"/>
            <color indexed="81"/>
            <rFont val="Tahoma"/>
            <family val="2"/>
          </rPr>
          <t>Home:</t>
        </r>
        <r>
          <rPr>
            <sz val="8"/>
            <color indexed="81"/>
            <rFont val="Tahoma"/>
            <family val="2"/>
          </rPr>
          <t xml:space="preserve">
Beste resultaat in onderlinge partijen</t>
        </r>
      </text>
    </comment>
    <comment ref="CK1" authorId="0">
      <text>
        <r>
          <rPr>
            <b/>
            <sz val="8"/>
            <color indexed="81"/>
            <rFont val="Tahoma"/>
            <family val="2"/>
          </rPr>
          <t>Home:</t>
        </r>
        <r>
          <rPr>
            <sz val="8"/>
            <color indexed="81"/>
            <rFont val="Tahoma"/>
            <family val="2"/>
          </rPr>
          <t xml:space="preserve">
Beste resultaat in onderlinge partijen</t>
        </r>
      </text>
    </comment>
    <comment ref="CQ1" authorId="0">
      <text>
        <r>
          <rPr>
            <b/>
            <sz val="8"/>
            <color indexed="81"/>
            <rFont val="Tahoma"/>
            <family val="2"/>
          </rPr>
          <t>Home:</t>
        </r>
        <r>
          <rPr>
            <sz val="8"/>
            <color indexed="81"/>
            <rFont val="Tahoma"/>
            <family val="2"/>
          </rPr>
          <t xml:space="preserve">
Beste resultaat in onderlinge partijen</t>
        </r>
      </text>
    </comment>
    <comment ref="CW1" authorId="0">
      <text>
        <r>
          <rPr>
            <b/>
            <sz val="8"/>
            <color indexed="81"/>
            <rFont val="Tahoma"/>
            <family val="2"/>
          </rPr>
          <t>Home:</t>
        </r>
        <r>
          <rPr>
            <sz val="8"/>
            <color indexed="81"/>
            <rFont val="Tahoma"/>
            <family val="2"/>
          </rPr>
          <t xml:space="preserve">
Beste resultaat in onderlinge partijen</t>
        </r>
      </text>
    </comment>
    <comment ref="DC1" authorId="0">
      <text>
        <r>
          <rPr>
            <b/>
            <sz val="8"/>
            <color indexed="81"/>
            <rFont val="Tahoma"/>
            <family val="2"/>
          </rPr>
          <t>Home:</t>
        </r>
        <r>
          <rPr>
            <sz val="8"/>
            <color indexed="81"/>
            <rFont val="Tahoma"/>
            <family val="2"/>
          </rPr>
          <t xml:space="preserve">
Beste resultaat in onderlinge partijen</t>
        </r>
      </text>
    </comment>
    <comment ref="DE1" authorId="0">
      <text>
        <r>
          <rPr>
            <b/>
            <sz val="8"/>
            <color indexed="81"/>
            <rFont val="Tahoma"/>
            <family val="2"/>
          </rPr>
          <t>Home:</t>
        </r>
        <r>
          <rPr>
            <sz val="8"/>
            <color indexed="81"/>
            <rFont val="Tahoma"/>
            <family val="2"/>
          </rPr>
          <t xml:space="preserve">
Hoogste doelsaldo</t>
        </r>
      </text>
    </comment>
    <comment ref="DG1" authorId="0">
      <text>
        <r>
          <rPr>
            <b/>
            <sz val="8"/>
            <color indexed="81"/>
            <rFont val="Tahoma"/>
            <family val="2"/>
          </rPr>
          <t>Home:</t>
        </r>
        <r>
          <rPr>
            <sz val="8"/>
            <color indexed="81"/>
            <rFont val="Tahoma"/>
            <family val="2"/>
          </rPr>
          <t xml:space="preserve">
Aantal overwinningen</t>
        </r>
      </text>
    </comment>
    <comment ref="FI1" authorId="0">
      <text>
        <r>
          <rPr>
            <b/>
            <sz val="8"/>
            <color indexed="81"/>
            <rFont val="Tahoma"/>
            <family val="2"/>
          </rPr>
          <t>Home:</t>
        </r>
        <r>
          <rPr>
            <sz val="8"/>
            <color indexed="81"/>
            <rFont val="Tahoma"/>
            <family val="2"/>
          </rPr>
          <t xml:space="preserve">
Aantal wedstrijdpunten</t>
        </r>
      </text>
    </comment>
    <comment ref="FK1" authorId="0">
      <text>
        <r>
          <rPr>
            <b/>
            <sz val="8"/>
            <color indexed="81"/>
            <rFont val="Tahoma"/>
            <family val="2"/>
          </rPr>
          <t>Home:</t>
        </r>
        <r>
          <rPr>
            <sz val="8"/>
            <color indexed="81"/>
            <rFont val="Tahoma"/>
            <family val="2"/>
          </rPr>
          <t xml:space="preserve">
Aantal partijen</t>
        </r>
      </text>
    </comment>
    <comment ref="FQ1" authorId="0">
      <text>
        <r>
          <rPr>
            <b/>
            <sz val="8"/>
            <color indexed="81"/>
            <rFont val="Tahoma"/>
            <family val="2"/>
          </rPr>
          <t>Home:</t>
        </r>
        <r>
          <rPr>
            <sz val="8"/>
            <color indexed="81"/>
            <rFont val="Tahoma"/>
            <family val="2"/>
          </rPr>
          <t xml:space="preserve">
Beste resultaat in onderlinge partijen</t>
        </r>
      </text>
    </comment>
    <comment ref="FW1" authorId="0">
      <text>
        <r>
          <rPr>
            <b/>
            <sz val="8"/>
            <color indexed="81"/>
            <rFont val="Tahoma"/>
            <family val="2"/>
          </rPr>
          <t>Home:</t>
        </r>
        <r>
          <rPr>
            <sz val="8"/>
            <color indexed="81"/>
            <rFont val="Tahoma"/>
            <family val="2"/>
          </rPr>
          <t xml:space="preserve">
Beste resultaat in onderlinge partijen</t>
        </r>
      </text>
    </comment>
    <comment ref="GC1" authorId="0">
      <text>
        <r>
          <rPr>
            <b/>
            <sz val="8"/>
            <color indexed="81"/>
            <rFont val="Tahoma"/>
            <family val="2"/>
          </rPr>
          <t>Home:</t>
        </r>
        <r>
          <rPr>
            <sz val="8"/>
            <color indexed="81"/>
            <rFont val="Tahoma"/>
            <family val="2"/>
          </rPr>
          <t xml:space="preserve">
Beste resultaat in onderlinge partijen</t>
        </r>
      </text>
    </comment>
    <comment ref="GI1" authorId="0">
      <text>
        <r>
          <rPr>
            <b/>
            <sz val="8"/>
            <color indexed="81"/>
            <rFont val="Tahoma"/>
            <family val="2"/>
          </rPr>
          <t>Home:</t>
        </r>
        <r>
          <rPr>
            <sz val="8"/>
            <color indexed="81"/>
            <rFont val="Tahoma"/>
            <family val="2"/>
          </rPr>
          <t xml:space="preserve">
Beste resultaat in onderlinge partijen</t>
        </r>
      </text>
    </comment>
    <comment ref="GO1" authorId="0">
      <text>
        <r>
          <rPr>
            <b/>
            <sz val="8"/>
            <color indexed="81"/>
            <rFont val="Tahoma"/>
            <family val="2"/>
          </rPr>
          <t>Home:</t>
        </r>
        <r>
          <rPr>
            <sz val="8"/>
            <color indexed="81"/>
            <rFont val="Tahoma"/>
            <family val="2"/>
          </rPr>
          <t xml:space="preserve">
Beste resultaat in onderlinge partijen</t>
        </r>
      </text>
    </comment>
    <comment ref="GU1" authorId="0">
      <text>
        <r>
          <rPr>
            <b/>
            <sz val="8"/>
            <color indexed="81"/>
            <rFont val="Tahoma"/>
            <family val="2"/>
          </rPr>
          <t>Home:</t>
        </r>
        <r>
          <rPr>
            <sz val="8"/>
            <color indexed="81"/>
            <rFont val="Tahoma"/>
            <family val="2"/>
          </rPr>
          <t xml:space="preserve">
Beste resultaat in onderlinge partijen</t>
        </r>
      </text>
    </comment>
    <comment ref="GW1" authorId="0">
      <text>
        <r>
          <rPr>
            <b/>
            <sz val="8"/>
            <color indexed="81"/>
            <rFont val="Tahoma"/>
            <family val="2"/>
          </rPr>
          <t>Home:</t>
        </r>
        <r>
          <rPr>
            <sz val="8"/>
            <color indexed="81"/>
            <rFont val="Tahoma"/>
            <family val="2"/>
          </rPr>
          <t xml:space="preserve">
Hoogste doelsaldo</t>
        </r>
      </text>
    </comment>
    <comment ref="GY1" authorId="0">
      <text>
        <r>
          <rPr>
            <b/>
            <sz val="8"/>
            <color indexed="81"/>
            <rFont val="Tahoma"/>
            <family val="2"/>
          </rPr>
          <t>Home:</t>
        </r>
        <r>
          <rPr>
            <sz val="8"/>
            <color indexed="81"/>
            <rFont val="Tahoma"/>
            <family val="2"/>
          </rPr>
          <t xml:space="preserve">
Aantal overwinningen</t>
        </r>
      </text>
    </comment>
    <comment ref="K2" authorId="0">
      <text>
        <r>
          <rPr>
            <b/>
            <sz val="11"/>
            <color indexed="81"/>
            <rFont val="Tahoma"/>
            <family val="2"/>
          </rPr>
          <t>Home:</t>
        </r>
        <r>
          <rPr>
            <sz val="11"/>
            <color indexed="81"/>
            <rFont val="Tahoma"/>
            <family val="2"/>
          </rPr>
          <t xml:space="preserve">
Alles goed 100%
Alleen winnaar goed: 60%
Doelpuntenverschil goed: 20% extra*
Doelpunten van één van de teams goed: 10 % extra
Voorbeelden bij de volgende uitslag en ingevulde uitslagen:
</t>
        </r>
        <r>
          <rPr>
            <sz val="11"/>
            <color indexed="81"/>
            <rFont val="Courier New"/>
            <family val="3"/>
          </rPr>
          <t xml:space="preserve">Bij uitslag 2-1:      Bij uitslag 1-1:
0-0 --&gt;   0%          0-0 --&gt;  60%
1-2 --&gt;   0%          1-2 --&gt;  10%
3-3 --&gt;   0%          3-3 --&gt;  60%
0-1 --&gt;  10%          0-1 --&gt;  10%
1-1 --&gt;  10%          1-1 --&gt; 100%
2-2 --&gt;  10%          2-2 --&gt;  60%
2-3 --&gt;  10%          2-3 --&gt;   0%
3-0 --&gt;  60%          3-0 --&gt;   0%
4-0 --&gt;  60%          4-0 --&gt;   0%
4-2 --&gt;  60%          4-2 --&gt;   0%
2-0 --&gt;  70%          2-0 --&gt;   0%
3-1 --&gt;  70%          3-1 --&gt;  10%
4-1 --&gt;  70%          4-1 --&gt;  10%
1-0 --&gt;  80%          1-0 --&gt;  10%
3-2 --&gt;  80%          3-2 --&gt;   0%
4-3 --&gt;  80%          4-3 --&gt;   0%
2-1 --&gt; 100%          2-1 --&gt;  10%
*Bij de finalewedstrijden wordt bij een gelijkspel de 20% alleen verdiend als de beslissing correct is voorspeld. Gekozen kan worden uit:
TV: </t>
        </r>
        <r>
          <rPr>
            <b/>
            <u/>
            <sz val="11"/>
            <color indexed="81"/>
            <rFont val="Courier New"/>
            <family val="3"/>
          </rPr>
          <t>T</t>
        </r>
        <r>
          <rPr>
            <sz val="11"/>
            <color indexed="81"/>
            <rFont val="Courier New"/>
            <family val="3"/>
          </rPr>
          <t xml:space="preserve">huis wint na </t>
        </r>
        <r>
          <rPr>
            <b/>
            <u/>
            <sz val="11"/>
            <color indexed="81"/>
            <rFont val="Courier New"/>
            <family val="3"/>
          </rPr>
          <t>v</t>
        </r>
        <r>
          <rPr>
            <sz val="11"/>
            <color indexed="81"/>
            <rFont val="Courier New"/>
            <family val="3"/>
          </rPr>
          <t xml:space="preserve">erlenging
TS: </t>
        </r>
        <r>
          <rPr>
            <b/>
            <u/>
            <sz val="11"/>
            <color indexed="81"/>
            <rFont val="Courier New"/>
            <family val="3"/>
          </rPr>
          <t>T</t>
        </r>
        <r>
          <rPr>
            <sz val="11"/>
            <color indexed="81"/>
            <rFont val="Courier New"/>
            <family val="3"/>
          </rPr>
          <t xml:space="preserve">huis wint na </t>
        </r>
        <r>
          <rPr>
            <b/>
            <u/>
            <sz val="11"/>
            <color indexed="81"/>
            <rFont val="Courier New"/>
            <family val="3"/>
          </rPr>
          <t>s</t>
        </r>
        <r>
          <rPr>
            <sz val="11"/>
            <color indexed="81"/>
            <rFont val="Courier New"/>
            <family val="3"/>
          </rPr>
          <t xml:space="preserve">trafschoppen
UV: </t>
        </r>
        <r>
          <rPr>
            <b/>
            <u/>
            <sz val="11"/>
            <color indexed="81"/>
            <rFont val="Courier New"/>
            <family val="3"/>
          </rPr>
          <t>U</t>
        </r>
        <r>
          <rPr>
            <sz val="11"/>
            <color indexed="81"/>
            <rFont val="Courier New"/>
            <family val="3"/>
          </rPr>
          <t xml:space="preserve">it wint na </t>
        </r>
        <r>
          <rPr>
            <b/>
            <u/>
            <sz val="11"/>
            <color indexed="81"/>
            <rFont val="Courier New"/>
            <family val="3"/>
          </rPr>
          <t>v</t>
        </r>
        <r>
          <rPr>
            <sz val="11"/>
            <color indexed="81"/>
            <rFont val="Courier New"/>
            <family val="3"/>
          </rPr>
          <t xml:space="preserve">erlenging
US: </t>
        </r>
        <r>
          <rPr>
            <b/>
            <u/>
            <sz val="11"/>
            <color indexed="81"/>
            <rFont val="Courier New"/>
            <family val="3"/>
          </rPr>
          <t>U</t>
        </r>
        <r>
          <rPr>
            <sz val="11"/>
            <color indexed="81"/>
            <rFont val="Courier New"/>
            <family val="3"/>
          </rPr>
          <t xml:space="preserve">it wint na </t>
        </r>
        <r>
          <rPr>
            <b/>
            <u/>
            <sz val="11"/>
            <color indexed="81"/>
            <rFont val="Courier New"/>
            <family val="3"/>
          </rPr>
          <t>s</t>
        </r>
        <r>
          <rPr>
            <sz val="11"/>
            <color indexed="81"/>
            <rFont val="Courier New"/>
            <family val="3"/>
          </rPr>
          <t>trafschoppen</t>
        </r>
      </text>
    </comment>
    <comment ref="AA2" authorId="0">
      <text>
        <r>
          <rPr>
            <b/>
            <sz val="8"/>
            <color indexed="81"/>
            <rFont val="Tahoma"/>
            <family val="2"/>
          </rPr>
          <t>Home:</t>
        </r>
        <r>
          <rPr>
            <sz val="8"/>
            <color indexed="81"/>
            <rFont val="Tahoma"/>
            <family val="2"/>
          </rPr>
          <t xml:space="preserve">
Alles goed 100%
Alleen winnaar goed: 50%
Doelpuntenverschil goed: 30% extra
Doelpunten van één van de teams goed: 10 % extra
Voorbeelden bij de volgende uitslag en ingevulde uitslagen:
</t>
        </r>
        <r>
          <rPr>
            <sz val="8"/>
            <color indexed="81"/>
            <rFont val="Courier New"/>
            <family val="3"/>
          </rPr>
          <t xml:space="preserve">Bij uitslag 2-1:      Bij uitslag 1-1:
0-0 --&gt;   0%          0-0 --&gt;  80%
1-2 --&gt;   0%          1-2 --&gt;  10%
3-3 --&gt;   0%          3-3 --&gt;  80%
0-1 --&gt;  10%          0-1 --&gt;  10%
1-1 --&gt;  10%          1-1 --&gt; 100%
2-2 --&gt;  10%          2-2 --&gt;  80%
2-3 --&gt;  10%          2-3 --&gt;   0%
3-0 --&gt;  50%          3-0 --&gt;   0%
4-0 --&gt;  50%          4-0 --&gt;   0%
4-2 --&gt;  50%          4-2 --&gt;   0%
2-0 --&gt;  60%          2-0 --&gt;   0%
3-1 --&gt;  60%          3-1 --&gt;  10%
4-1 --&gt;  60%          4-1 --&gt;  10%
1-0 --&gt;  80%          1-0 --&gt;  10%
3-2 --&gt;  80%          3-2 --&gt;   0%
4-3 --&gt;  80%          4-3 --&gt;   0%
2-1 --&gt; 100%          2-1 --&gt;  10%
</t>
        </r>
      </text>
    </comment>
    <comment ref="BR2" authorId="0">
      <text>
        <r>
          <rPr>
            <b/>
            <sz val="8"/>
            <color indexed="81"/>
            <rFont val="Tahoma"/>
            <family val="2"/>
          </rPr>
          <t>Angelo:</t>
        </r>
        <r>
          <rPr>
            <sz val="8"/>
            <color indexed="81"/>
            <rFont val="Tahoma"/>
            <family val="2"/>
          </rPr>
          <t xml:space="preserve">
Gecorigeerde punten:
Het spelen van minder partijen wordt gecompenseerd door het optellen van 0,01 per gemiste partij, zodat je een honderdste extra krijgt , zodat er een spreidinkje komt in de gelijke punten met honderdsten.</t>
        </r>
      </text>
    </comment>
    <comment ref="BV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BW2" authorId="0">
      <text>
        <r>
          <rPr>
            <b/>
            <sz val="8"/>
            <color indexed="81"/>
            <rFont val="Tahoma"/>
            <family val="2"/>
          </rPr>
          <t>T's:</t>
        </r>
        <r>
          <rPr>
            <sz val="8"/>
            <color indexed="81"/>
            <rFont val="Tahoma"/>
            <family val="2"/>
          </rPr>
          <t xml:space="preserve">
Betreffende tegenstanders</t>
        </r>
      </text>
    </comment>
    <comment ref="BX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B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C2" authorId="0">
      <text>
        <r>
          <rPr>
            <b/>
            <sz val="8"/>
            <color indexed="81"/>
            <rFont val="Tahoma"/>
            <family val="2"/>
          </rPr>
          <t>T's:</t>
        </r>
        <r>
          <rPr>
            <sz val="8"/>
            <color indexed="81"/>
            <rFont val="Tahoma"/>
            <family val="2"/>
          </rPr>
          <t xml:space="preserve">
Betreffende tegenstanders</t>
        </r>
      </text>
    </comment>
    <comment ref="CD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H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I2" authorId="0">
      <text>
        <r>
          <rPr>
            <b/>
            <sz val="8"/>
            <color indexed="81"/>
            <rFont val="Tahoma"/>
            <family val="2"/>
          </rPr>
          <t>T's:</t>
        </r>
        <r>
          <rPr>
            <sz val="8"/>
            <color indexed="81"/>
            <rFont val="Tahoma"/>
            <family val="2"/>
          </rPr>
          <t xml:space="preserve">
Betreffende tegenstanders</t>
        </r>
      </text>
    </comment>
    <comment ref="CJ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N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O2" authorId="0">
      <text>
        <r>
          <rPr>
            <b/>
            <sz val="8"/>
            <color indexed="81"/>
            <rFont val="Tahoma"/>
            <family val="2"/>
          </rPr>
          <t>T's:</t>
        </r>
        <r>
          <rPr>
            <sz val="8"/>
            <color indexed="81"/>
            <rFont val="Tahoma"/>
            <family val="2"/>
          </rPr>
          <t xml:space="preserve">
Betreffende tegenstanders</t>
        </r>
      </text>
    </comment>
    <comment ref="CP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T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CU2" authorId="0">
      <text>
        <r>
          <rPr>
            <b/>
            <sz val="8"/>
            <color indexed="81"/>
            <rFont val="Tahoma"/>
            <family val="2"/>
          </rPr>
          <t>T's:</t>
        </r>
        <r>
          <rPr>
            <sz val="8"/>
            <color indexed="81"/>
            <rFont val="Tahoma"/>
            <family val="2"/>
          </rPr>
          <t xml:space="preserve">
Betreffende tegenstanders</t>
        </r>
      </text>
    </comment>
    <comment ref="CV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CZ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DA2" authorId="0">
      <text>
        <r>
          <rPr>
            <b/>
            <sz val="8"/>
            <color indexed="81"/>
            <rFont val="Tahoma"/>
            <family val="2"/>
          </rPr>
          <t>T's:</t>
        </r>
        <r>
          <rPr>
            <sz val="8"/>
            <color indexed="81"/>
            <rFont val="Tahoma"/>
            <family val="2"/>
          </rPr>
          <t xml:space="preserve">
Betreffende tegenstanders</t>
        </r>
      </text>
    </comment>
    <comment ref="DB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DD2" authorId="0">
      <text>
        <r>
          <rPr>
            <b/>
            <sz val="8"/>
            <color indexed="81"/>
            <rFont val="Tahoma"/>
            <family val="2"/>
          </rPr>
          <t>Home:</t>
        </r>
        <r>
          <rPr>
            <sz val="8"/>
            <color indexed="81"/>
            <rFont val="Tahoma"/>
            <family val="2"/>
          </rPr>
          <t xml:space="preserve">
Gecorigeerde punten:
De SB-punten tellen voor 0,0001 mee voor een verdere spreiding als bovenliggende regels geen uitsluitsel geven</t>
        </r>
      </text>
    </comment>
    <comment ref="DF2" authorId="0">
      <text>
        <r>
          <rPr>
            <b/>
            <sz val="8"/>
            <color indexed="81"/>
            <rFont val="Tahoma"/>
            <family val="2"/>
          </rPr>
          <t>Home:</t>
        </r>
        <r>
          <rPr>
            <sz val="8"/>
            <color indexed="81"/>
            <rFont val="Tahoma"/>
            <family val="2"/>
          </rPr>
          <t xml:space="preserve">
Gecorigeerde punten van 5e regel:
per overwinning wordt extra 0,00001, zodat er een spreidinkje komt in de gelijke punten met honderdduizendsten.</t>
        </r>
      </text>
    </comment>
    <comment ref="FJ2" authorId="0">
      <text>
        <r>
          <rPr>
            <b/>
            <sz val="8"/>
            <color indexed="81"/>
            <rFont val="Tahoma"/>
            <family val="2"/>
          </rPr>
          <t>Angelo:</t>
        </r>
        <r>
          <rPr>
            <sz val="8"/>
            <color indexed="81"/>
            <rFont val="Tahoma"/>
            <family val="2"/>
          </rPr>
          <t xml:space="preserve">
Gecorigeerde punten:
Het spelen van minder partijen wordt gecompenseerd door het optellen van 0,01 per gemiste partij, zodat je een honderdste extra krijgt , zodat er een spreidinkje komt in de gelijke punten met honderdsten.</t>
        </r>
      </text>
    </comment>
    <comment ref="FN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FO2" authorId="0">
      <text>
        <r>
          <rPr>
            <b/>
            <sz val="8"/>
            <color indexed="81"/>
            <rFont val="Tahoma"/>
            <family val="2"/>
          </rPr>
          <t>T's:</t>
        </r>
        <r>
          <rPr>
            <sz val="8"/>
            <color indexed="81"/>
            <rFont val="Tahoma"/>
            <family val="2"/>
          </rPr>
          <t xml:space="preserve">
Betreffende tegenstanders</t>
        </r>
      </text>
    </comment>
    <comment ref="FP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FT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FU2" authorId="0">
      <text>
        <r>
          <rPr>
            <b/>
            <sz val="8"/>
            <color indexed="81"/>
            <rFont val="Tahoma"/>
            <family val="2"/>
          </rPr>
          <t>T's:</t>
        </r>
        <r>
          <rPr>
            <sz val="8"/>
            <color indexed="81"/>
            <rFont val="Tahoma"/>
            <family val="2"/>
          </rPr>
          <t xml:space="preserve">
Betreffende tegenstanders</t>
        </r>
      </text>
    </comment>
    <comment ref="FV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FZ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A2" authorId="0">
      <text>
        <r>
          <rPr>
            <b/>
            <sz val="8"/>
            <color indexed="81"/>
            <rFont val="Tahoma"/>
            <family val="2"/>
          </rPr>
          <t>T's:</t>
        </r>
        <r>
          <rPr>
            <sz val="8"/>
            <color indexed="81"/>
            <rFont val="Tahoma"/>
            <family val="2"/>
          </rPr>
          <t xml:space="preserve">
Betreffende tegenstanders</t>
        </r>
      </text>
    </comment>
    <comment ref="GB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F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G2" authorId="0">
      <text>
        <r>
          <rPr>
            <b/>
            <sz val="8"/>
            <color indexed="81"/>
            <rFont val="Tahoma"/>
            <family val="2"/>
          </rPr>
          <t>T's:</t>
        </r>
        <r>
          <rPr>
            <sz val="8"/>
            <color indexed="81"/>
            <rFont val="Tahoma"/>
            <family val="2"/>
          </rPr>
          <t xml:space="preserve">
Betreffende tegenstanders</t>
        </r>
      </text>
    </comment>
    <comment ref="GH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L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M2" authorId="0">
      <text>
        <r>
          <rPr>
            <b/>
            <sz val="8"/>
            <color indexed="81"/>
            <rFont val="Tahoma"/>
            <family val="2"/>
          </rPr>
          <t>T's:</t>
        </r>
        <r>
          <rPr>
            <sz val="8"/>
            <color indexed="81"/>
            <rFont val="Tahoma"/>
            <family val="2"/>
          </rPr>
          <t xml:space="preserve">
Betreffende tegenstanders</t>
        </r>
      </text>
    </comment>
    <comment ref="GN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R2" authorId="0">
      <text>
        <r>
          <rPr>
            <b/>
            <sz val="8"/>
            <color indexed="81"/>
            <rFont val="Tahoma"/>
            <family val="2"/>
          </rPr>
          <t>Betreffende spelers:</t>
        </r>
        <r>
          <rPr>
            <sz val="8"/>
            <color indexed="81"/>
            <rFont val="Tahoma"/>
            <family val="2"/>
          </rPr>
          <t xml:space="preserve">
1e getal: aantal spelers met zelfde punten
2e getal: welke plaats
3e getal: hoeveelste speler
</t>
        </r>
      </text>
    </comment>
    <comment ref="GS2" authorId="0">
      <text>
        <r>
          <rPr>
            <b/>
            <sz val="8"/>
            <color indexed="81"/>
            <rFont val="Tahoma"/>
            <family val="2"/>
          </rPr>
          <t>T's:</t>
        </r>
        <r>
          <rPr>
            <sz val="8"/>
            <color indexed="81"/>
            <rFont val="Tahoma"/>
            <family val="2"/>
          </rPr>
          <t xml:space="preserve">
Betreffende tegenstanders</t>
        </r>
      </text>
    </comment>
    <comment ref="GT2" authorId="0">
      <text>
        <r>
          <rPr>
            <b/>
            <sz val="8"/>
            <color indexed="81"/>
            <rFont val="Tahoma"/>
            <family val="2"/>
          </rPr>
          <t>GECORRIGEERDE PUNTEN:</t>
        </r>
        <r>
          <rPr>
            <sz val="8"/>
            <color indexed="81"/>
            <rFont val="Tahoma"/>
            <family val="2"/>
          </rPr>
          <t xml:space="preserve">
fictieve punten:
de punten in de onderlinge ontmoetingen tellen 1,1, zodat je een tiende extra krijgt. Zo komt er een kleine spreidingop tienden.</t>
        </r>
      </text>
    </comment>
    <comment ref="GV2" authorId="0">
      <text>
        <r>
          <rPr>
            <b/>
            <sz val="8"/>
            <color indexed="81"/>
            <rFont val="Tahoma"/>
            <family val="2"/>
          </rPr>
          <t>Home:</t>
        </r>
        <r>
          <rPr>
            <sz val="8"/>
            <color indexed="81"/>
            <rFont val="Tahoma"/>
            <family val="2"/>
          </rPr>
          <t xml:space="preserve">
Gecorigeerde punten:
De SB-punten tellen voor 0,0001 mee voor een verdere spreiding als bovenliggende regels geen uitsluitsel geven</t>
        </r>
      </text>
    </comment>
    <comment ref="GX2" authorId="0">
      <text>
        <r>
          <rPr>
            <b/>
            <sz val="8"/>
            <color indexed="81"/>
            <rFont val="Tahoma"/>
            <family val="2"/>
          </rPr>
          <t>Home:</t>
        </r>
        <r>
          <rPr>
            <sz val="8"/>
            <color indexed="81"/>
            <rFont val="Tahoma"/>
            <family val="2"/>
          </rPr>
          <t xml:space="preserve">
Gecorigeerde punten van 5e regel:
per overwinning wordt extra 0,00001, zodat er een spreidinkje komt in de gelijke punten met honderdduizendsten.</t>
        </r>
      </text>
    </comment>
  </commentList>
</comments>
</file>

<file path=xl/sharedStrings.xml><?xml version="1.0" encoding="utf-8"?>
<sst xmlns="http://schemas.openxmlformats.org/spreadsheetml/2006/main" count="1500" uniqueCount="374">
  <si>
    <t>RSR Ivoren Toren</t>
  </si>
  <si>
    <t>INLEIDING</t>
  </si>
  <si>
    <t>Door mee te doen aan de RSR Ivoren Toren EK-pool steun je ook nog eens je favoriete schaakclub!</t>
  </si>
  <si>
    <t>HOE DOE JE MEE?</t>
  </si>
  <si>
    <t>Je kunt op 2 manieren meedoen: via het Excel-bestand of door het formulier met de hand in te vullen.</t>
  </si>
  <si>
    <t>Beiden te downloaden op:</t>
  </si>
  <si>
    <t>http://rsrivorentoren.nl/Jeugd.htm</t>
  </si>
  <si>
    <t>Excel:</t>
  </si>
  <si>
    <t>Ga in het Excel-bestand naar tabblad ´deelnameformulier´. (Voor Excel 2007 en nieuwer)</t>
  </si>
  <si>
    <t>Dit tabblad bestaat uit twee bladzijden: een invulblad en een rekenblad.</t>
  </si>
  <si>
    <t>Vul op het invulblad alle lichtgele velden in. Aan de hand van jouw wedstrijdvoorspellingen</t>
  </si>
  <si>
    <t xml:space="preserve"> wordt op het rekenblad berekend welke landen doorgaan naar de volgende finaleronde.</t>
  </si>
  <si>
    <t>Zo kun je ook gerichter de finalewedstrijden voorspellen.</t>
  </si>
  <si>
    <t>Vul tenslotte de bonusvragen in en voorspel je eigen totaalscore!</t>
  </si>
  <si>
    <t>Vul je naam en e-mailadres in. Als je meer formulieren wilt invullen kun je dat doen door</t>
  </si>
  <si>
    <t xml:space="preserve"> het blad te kopïeren en deze opnieuw in te vullen. Twee formulieren voor een tientje!</t>
  </si>
  <si>
    <r>
      <t xml:space="preserve">Zend vervolgens het blad per e-mail naar </t>
    </r>
    <r>
      <rPr>
        <u/>
        <sz val="11"/>
        <color rgb="FF0000FF"/>
        <rFont val="Calibri"/>
        <family val="2"/>
        <scheme val="minor"/>
      </rPr>
      <t>chessayalanl@gmail.com</t>
    </r>
  </si>
  <si>
    <t>Volg je eigen scores in de lichtblauwe velden door de lichtrode in het invulblad in te vullen.</t>
  </si>
  <si>
    <t>Papier:</t>
  </si>
  <si>
    <t>Ga naar PDF-bestand 'Deelnameformulier' en print het uit.</t>
  </si>
  <si>
    <t>Dit bestaat uit 3 bladzijden uitleg én het deelnameformulier: een invulblad en een rekenblad</t>
  </si>
  <si>
    <t xml:space="preserve">Vul op het invulblad alle lichtgele velden in. Op het rekenblad kan je zelf met de hand </t>
  </si>
  <si>
    <t xml:space="preserve"> berekenen welke landen doorgaan naar de volgende finaleronde.</t>
  </si>
  <si>
    <t xml:space="preserve"> het invulblad te kopïeren en deze opnieuw in te vullen. </t>
  </si>
  <si>
    <r>
      <t xml:space="preserve">Zend vervolgens het invulblad per e-mail naar </t>
    </r>
    <r>
      <rPr>
        <u/>
        <sz val="11"/>
        <color rgb="FF0000FF"/>
        <rFont val="Calibri"/>
        <family val="2"/>
        <scheme val="minor"/>
      </rPr>
      <t>chessayalanl@gmail.com</t>
    </r>
  </si>
  <si>
    <r>
      <t xml:space="preserve">Voor deelname geldt een leeftijd van </t>
    </r>
    <r>
      <rPr>
        <b/>
        <sz val="11"/>
        <color theme="1"/>
        <rFont val="Calibri"/>
        <family val="2"/>
        <scheme val="minor"/>
      </rPr>
      <t>18 jaar en ouder</t>
    </r>
    <r>
      <rPr>
        <sz val="11"/>
        <color theme="1"/>
        <rFont val="Calibri"/>
        <family val="2"/>
        <scheme val="minor"/>
      </rPr>
      <t xml:space="preserve">. Jeugdleden en vriendjes kunnen natuurlijk </t>
    </r>
  </si>
  <si>
    <t xml:space="preserve"> samen met één van de ouders meedoen. Voor deelname is de naam en e-mailadres nodig.</t>
  </si>
  <si>
    <t>Het e-mail adres zal niet openbaar worden gemaakt.</t>
  </si>
  <si>
    <t>HOE WORDT JE OP DE HOOGTE GEHOUDEN TIJDENS HET TOERNOOI, BIJV. OVER DE TUSSENSTANDEN?</t>
  </si>
  <si>
    <t xml:space="preserve"> de voorspellingen van alle deelnemers terug te vinden zijn, zodat elke deelnemer zijn voorspelling </t>
  </si>
  <si>
    <t xml:space="preserve"> kan controleren. Tevens zal dan de definitieve prijzenpot en prijzen worden bekend gemaakt.</t>
  </si>
  <si>
    <t>Periodiek zal een tussenbalans worden gemaakt. Deze zal op de website en/of per e-mail gepubliceerd</t>
  </si>
  <si>
    <t>WAT GEBEURT ER NA HET EK?</t>
  </si>
  <si>
    <t>Zo snel mogelijk na de finale (streven is binnen een week) zal de eindstand bekend worden gemaakt.</t>
  </si>
  <si>
    <t xml:space="preserve">Daarmee zullen de prijswinnaars worden bekend gemaakt. Deze zullen per e-mail uitgenodigd worden </t>
  </si>
  <si>
    <t>voor de prijsuitreiking. Die vindt plaats tijdens de algemene ledenvergadering van RSR Ivoren Toren.</t>
  </si>
  <si>
    <t>Voor prijswinnaars die daar niet bij kunnen zijn wordt iets anders geregeld.</t>
  </si>
  <si>
    <t>HOEVEEL KOST HET?</t>
  </si>
  <si>
    <t>Inleg:</t>
  </si>
  <si>
    <t xml:space="preserve">Vul alleen als het echt niet anders kan een afgedrukt formulier met de hand in. Omdat dit behoorlijk </t>
  </si>
  <si>
    <t>WELKE PRIJZEN ZIJN ER TE WINNEN?</t>
  </si>
  <si>
    <t>bij aantal deelnemers (voorbeelden)</t>
  </si>
  <si>
    <t>Prijzenpot:</t>
  </si>
  <si>
    <t>1e prijs</t>
  </si>
  <si>
    <t>1e beste totaalscore</t>
  </si>
  <si>
    <t>2e prijs</t>
  </si>
  <si>
    <t>2e beste totaalscore</t>
  </si>
  <si>
    <t>3e prijs</t>
  </si>
  <si>
    <t>3e beste totaalscore</t>
  </si>
  <si>
    <t>4e prijs</t>
  </si>
  <si>
    <t>beste score poulewedstrijden</t>
  </si>
  <si>
    <t>5e prijs</t>
  </si>
  <si>
    <t>beste score poulestanden</t>
  </si>
  <si>
    <t>6e prijs</t>
  </si>
  <si>
    <t>beste score finalewedstrijden</t>
  </si>
  <si>
    <t>7e prijs</t>
  </si>
  <si>
    <t>beste score finalelanden</t>
  </si>
  <si>
    <t>BONUSPRIJS</t>
  </si>
  <si>
    <t>beste benadering eigen score</t>
  </si>
  <si>
    <t>TOTAAL</t>
  </si>
  <si>
    <t>Jeugdkas</t>
  </si>
  <si>
    <t>Bij gelijk aantal punten worden de prijzen gedeeld!</t>
  </si>
  <si>
    <t>Meerdere prijzen winnen is mogelijk!</t>
  </si>
  <si>
    <t>HOE WORDT DE SCORE BEPAALD?</t>
  </si>
  <si>
    <t xml:space="preserve">36 POULEWEDSTRIJDEN: </t>
  </si>
  <si>
    <t>Per wedstrijd krijg je 6 punten als je de winnaar goed hebt, hetzelfde geldt een gelijkspel.</t>
  </si>
  <si>
    <t>Heb je het doelpuntenverschil in een gewonnen partij goed dan levert dat 2 extra punten.</t>
  </si>
  <si>
    <t>Voor de juiste score van een land krijg je 1 punt.</t>
  </si>
  <si>
    <t>Heb je de volledige uitslag en doelpunten correct dan krijg je 10 punten.</t>
  </si>
  <si>
    <t>24 POULESTANDEN:</t>
  </si>
  <si>
    <t>De voorspelde poulewedstrijden leveren voorspelde poule-eindstanden.</t>
  </si>
  <si>
    <t>Per land kan er 5 punten verdient worden. 1 punt voor elke volgende juiste resultaat:</t>
  </si>
  <si>
    <t>Wedstrijdpunten, Doelpunten Voor, Doelpunten Tegen, Doelsaldo, Plaats op ranglijst.</t>
  </si>
  <si>
    <t>Puntentelling analoog aan poulewedstrijden. De ingevulde standen gelden na 90 minuten.</t>
  </si>
  <si>
    <t>In de finaleronde worden gelijkspelen beslist na verlenging of strafschoppen.</t>
  </si>
  <si>
    <t>Daarom wijkt de puntentelling bij een gelijkspel iets af.</t>
  </si>
  <si>
    <t>Een juiste voorspelling van een gelijkspel levert 6 punten, juiste doelpunten 2 punten extra.</t>
  </si>
  <si>
    <t>Bij een gelijkspel kan de beslissing aangegeven worden. Is die ook goed, krijg je 10 punten.</t>
  </si>
  <si>
    <t>16+8+4+2 FINALELANDEN:</t>
  </si>
  <si>
    <r>
      <t xml:space="preserve">max. </t>
    </r>
    <r>
      <rPr>
        <b/>
        <sz val="11"/>
        <color theme="1"/>
        <rFont val="Calibri"/>
        <family val="2"/>
        <scheme val="minor"/>
      </rPr>
      <t xml:space="preserve">210 </t>
    </r>
    <r>
      <rPr>
        <sz val="11"/>
        <color theme="1"/>
        <rFont val="Calibri"/>
        <family val="2"/>
        <scheme val="minor"/>
      </rPr>
      <t>punten (4 tot 15 punten per correcte finalist)</t>
    </r>
  </si>
  <si>
    <t>Elke volledige voorspelling geeft resp. achtste,  kwart, halve, troost- en finalisten.</t>
  </si>
  <si>
    <t>Voor juiste achtste finalisten worden punten gegeven bij de Poulestanden van de 24 landen.</t>
  </si>
  <si>
    <t xml:space="preserve">Hier worden punten gegeven per juist land: voor elke beste drie per poule (4 ptn), rang van </t>
  </si>
  <si>
    <t>derden (5ptn), kwartfinalist (6 ptn), halve finalist (10 ptn) en finalist (15 ptn).</t>
  </si>
  <si>
    <t>BONUSPUNTEN:</t>
  </si>
  <si>
    <r>
      <t xml:space="preserve">max. </t>
    </r>
    <r>
      <rPr>
        <b/>
        <sz val="11"/>
        <color theme="1"/>
        <rFont val="Calibri"/>
        <family val="2"/>
        <scheme val="minor"/>
      </rPr>
      <t>50</t>
    </r>
    <r>
      <rPr>
        <sz val="11"/>
        <color theme="1"/>
        <rFont val="Calibri"/>
        <family val="2"/>
        <scheme val="minor"/>
      </rPr>
      <t xml:space="preserve"> punten (10 per vraag, gaat om alle 64 wedstrijden!)</t>
    </r>
  </si>
  <si>
    <t>Aantal doelpunten topscorer</t>
  </si>
  <si>
    <t>10 punten voor exacte aantal, 5 punten als je er één vanaf zit.</t>
  </si>
  <si>
    <t>Aantal gele kaarten totaal</t>
  </si>
  <si>
    <t>10 punten maximaal, 2 punten minder per gele kaart verschil.</t>
  </si>
  <si>
    <t>Aantal rode kaarten totaal</t>
  </si>
  <si>
    <t xml:space="preserve">Aantal strafschoppen totaal </t>
  </si>
  <si>
    <t>analoog aan aantal gele kaarten. (reguliere tijd, dwz. 90 min.)</t>
  </si>
  <si>
    <t>Percentage benutte strafsch.</t>
  </si>
  <si>
    <t>10 punten maximaal, 1 punten minder per procent verschil.</t>
  </si>
  <si>
    <t>BONUSPRIJS:</t>
  </si>
  <si>
    <t>een bescheidener aantal halen, maar niemand weet hoeveel. Degene die zijn eindscore</t>
  </si>
  <si>
    <t>het beste voorspelt wordt beloond met de bonusprijs. Het maakt niet uit of je er onder</t>
  </si>
  <si>
    <t>of erboven zit als het verschil maar het kleinste is van alle deelnemers.</t>
  </si>
  <si>
    <t>VRAGEN?</t>
  </si>
  <si>
    <t>WED.</t>
  </si>
  <si>
    <t>DATUM</t>
  </si>
  <si>
    <t>STAD</t>
  </si>
  <si>
    <t>GROEP</t>
  </si>
  <si>
    <t>THUISTEAM</t>
  </si>
  <si>
    <t>UITTEAM</t>
  </si>
  <si>
    <t>Voorspelling</t>
  </si>
  <si>
    <t>score</t>
  </si>
  <si>
    <t>Max.</t>
  </si>
  <si>
    <t>Echte uitslag</t>
  </si>
  <si>
    <t>POULERESULTATEN</t>
  </si>
  <si>
    <t>EIGEN VOORSPELLING</t>
  </si>
  <si>
    <t>WERKELIJKE RESULTATEN</t>
  </si>
  <si>
    <t>Afk.</t>
  </si>
  <si>
    <t>A</t>
  </si>
  <si>
    <t>Frankrijk</t>
  </si>
  <si>
    <t>LAND</t>
  </si>
  <si>
    <t>n</t>
  </si>
  <si>
    <t>w</t>
  </si>
  <si>
    <t>g</t>
  </si>
  <si>
    <t>v</t>
  </si>
  <si>
    <t>p</t>
  </si>
  <si>
    <t>dv</t>
  </si>
  <si>
    <t>dt</t>
  </si>
  <si>
    <t>saldo</t>
  </si>
  <si>
    <t>rang</t>
  </si>
  <si>
    <t>Zwitserland</t>
  </si>
  <si>
    <t>T01</t>
  </si>
  <si>
    <t>T02</t>
  </si>
  <si>
    <t>T03</t>
  </si>
  <si>
    <t>T04</t>
  </si>
  <si>
    <t>B</t>
  </si>
  <si>
    <t>C</t>
  </si>
  <si>
    <t>D</t>
  </si>
  <si>
    <t>Engeland</t>
  </si>
  <si>
    <t>Rusland</t>
  </si>
  <si>
    <t>T05</t>
  </si>
  <si>
    <t>E</t>
  </si>
  <si>
    <t>T06</t>
  </si>
  <si>
    <t>F</t>
  </si>
  <si>
    <t>T07</t>
  </si>
  <si>
    <t>T08</t>
  </si>
  <si>
    <t>Polen</t>
  </si>
  <si>
    <t>Duitsland</t>
  </si>
  <si>
    <t>T09</t>
  </si>
  <si>
    <t>T10</t>
  </si>
  <si>
    <t>T11</t>
  </si>
  <si>
    <t>T12</t>
  </si>
  <si>
    <t>Kroatië</t>
  </si>
  <si>
    <t>Spanje</t>
  </si>
  <si>
    <t>T13</t>
  </si>
  <si>
    <t>T14</t>
  </si>
  <si>
    <t>T15</t>
  </si>
  <si>
    <t>T16</t>
  </si>
  <si>
    <t>Zweden</t>
  </si>
  <si>
    <t>België</t>
  </si>
  <si>
    <t>T17</t>
  </si>
  <si>
    <t>T18</t>
  </si>
  <si>
    <t>T19</t>
  </si>
  <si>
    <t>T20</t>
  </si>
  <si>
    <t>Portugal</t>
  </si>
  <si>
    <t>IJsland</t>
  </si>
  <si>
    <t>T21</t>
  </si>
  <si>
    <t>T22</t>
  </si>
  <si>
    <t>T23</t>
  </si>
  <si>
    <t>T24</t>
  </si>
  <si>
    <t>SUBTOTAAL POULEWEDSTRIJDEN</t>
  </si>
  <si>
    <t>GEPLAATST:</t>
  </si>
  <si>
    <t>AF1</t>
  </si>
  <si>
    <t>AF2</t>
  </si>
  <si>
    <t>AF3</t>
  </si>
  <si>
    <t>AF4</t>
  </si>
  <si>
    <t>AF5</t>
  </si>
  <si>
    <t>AF6</t>
  </si>
  <si>
    <t>AF7</t>
  </si>
  <si>
    <t>AF8</t>
  </si>
  <si>
    <t>KF1</t>
  </si>
  <si>
    <t>KF2</t>
  </si>
  <si>
    <t>KF3</t>
  </si>
  <si>
    <t>KF4</t>
  </si>
  <si>
    <t>HF1</t>
  </si>
  <si>
    <t>HF2</t>
  </si>
  <si>
    <t>FINALE</t>
  </si>
  <si>
    <t>SUBTOTAAL FINALEWEDSTRIJDEN</t>
  </si>
  <si>
    <t>Bonuspunten:</t>
  </si>
  <si>
    <t>Behaalde score:</t>
  </si>
  <si>
    <t>Poulewedstrijden</t>
  </si>
  <si>
    <t>KORTE TOELICHTING</t>
  </si>
  <si>
    <t>WEDSTRIJDEN</t>
  </si>
  <si>
    <t>STANDEN /LANDEN</t>
  </si>
  <si>
    <t>Poulestanden</t>
  </si>
  <si>
    <t>Vul alléén lichtgele cellen in!</t>
  </si>
  <si>
    <t>INVULBLAD (1 van 2)</t>
  </si>
  <si>
    <t>REKENBLAD (2 van 2)</t>
  </si>
  <si>
    <t>Finalewedstrijden</t>
  </si>
  <si>
    <t>Zend het formulier naar:</t>
  </si>
  <si>
    <t>Aantal strafschoppen totaal (reguliere tijd)</t>
  </si>
  <si>
    <t>Finalelanden</t>
  </si>
  <si>
    <t>chessayalanl@gmail.com</t>
  </si>
  <si>
    <t>Percentage benutte strafschoppen</t>
  </si>
  <si>
    <t>Bonuspunten</t>
  </si>
  <si>
    <t>BONUSPRIJS: Voorspel je eigen score!</t>
  </si>
  <si>
    <t>Hou je score bij mbv rode cellen</t>
  </si>
  <si>
    <t>Berekend</t>
  </si>
  <si>
    <t>Handmatig</t>
  </si>
  <si>
    <t>Definitief</t>
  </si>
  <si>
    <t xml:space="preserve"> ten name van A. Ayala te Rotterdam, o.v.v. EK-pool inleg &lt;naam deelnemer(s)&gt;</t>
  </si>
  <si>
    <t>voor</t>
  </si>
  <si>
    <t>tegen</t>
  </si>
  <si>
    <t>res</t>
  </si>
  <si>
    <t>ptn</t>
  </si>
  <si>
    <t>sal</t>
  </si>
  <si>
    <t>dpv</t>
  </si>
  <si>
    <t>Resultaat</t>
  </si>
  <si>
    <t>Punten</t>
  </si>
  <si>
    <t>Saldo</t>
  </si>
  <si>
    <t>Doelpunten</t>
  </si>
  <si>
    <t>1e regel</t>
  </si>
  <si>
    <t>AP</t>
  </si>
  <si>
    <t>2e regel</t>
  </si>
  <si>
    <t>3e regel</t>
  </si>
  <si>
    <t>4e regel</t>
  </si>
  <si>
    <t>5e regel</t>
  </si>
  <si>
    <t>SR</t>
  </si>
  <si>
    <t>Plaats</t>
  </si>
  <si>
    <t>CORR</t>
  </si>
  <si>
    <t>Betr.Sp.</t>
  </si>
  <si>
    <t>T's</t>
  </si>
  <si>
    <t>Scheidingsregels</t>
  </si>
  <si>
    <t>1 - Aantal punten</t>
  </si>
  <si>
    <t>3 - Onderlinge partij(en) saldo</t>
  </si>
  <si>
    <t>verschuiving</t>
  </si>
  <si>
    <t>2 - Onderlinge partij(en) punten</t>
  </si>
  <si>
    <t>1a - Aantal partijen (voor tussen standen)</t>
  </si>
  <si>
    <t>4 - Onderlinge partij(en) gescoord</t>
  </si>
  <si>
    <t>2a - Onderlinge partij(en) punten</t>
  </si>
  <si>
    <t>3a - Onderlinge partij(en) saldo</t>
  </si>
  <si>
    <t>4a - Onderlinge partij(en) gescoord</t>
  </si>
  <si>
    <t>5 - Hoogste doelsaldo</t>
  </si>
  <si>
    <t>6 - Meeste doelpunten</t>
  </si>
  <si>
    <t>tussenregel</t>
  </si>
  <si>
    <t>team</t>
  </si>
  <si>
    <t>OR1-P</t>
  </si>
  <si>
    <t>OR1-S</t>
  </si>
  <si>
    <t>OR1-D</t>
  </si>
  <si>
    <t>6e regel</t>
  </si>
  <si>
    <t>DPV</t>
  </si>
  <si>
    <t>WK Voetbal 2018 Pool</t>
  </si>
  <si>
    <t>MOSK</t>
  </si>
  <si>
    <t>JEKA</t>
  </si>
  <si>
    <t>StPE</t>
  </si>
  <si>
    <t>ROST</t>
  </si>
  <si>
    <t>SAMA</t>
  </si>
  <si>
    <t>VOLG</t>
  </si>
  <si>
    <t>SOTS</t>
  </si>
  <si>
    <t>KAZA</t>
  </si>
  <si>
    <t>SARA</t>
  </si>
  <si>
    <t>KALI</t>
  </si>
  <si>
    <t>Saudi-Arabië</t>
  </si>
  <si>
    <t>Uruguay</t>
  </si>
  <si>
    <t>Egypte</t>
  </si>
  <si>
    <t>Marokko</t>
  </si>
  <si>
    <t>Iran</t>
  </si>
  <si>
    <t>Argentinië</t>
  </si>
  <si>
    <t>Australië</t>
  </si>
  <si>
    <t>Peru</t>
  </si>
  <si>
    <t>Denemarken</t>
  </si>
  <si>
    <t>Nigeria</t>
  </si>
  <si>
    <t>NOVG</t>
  </si>
  <si>
    <t>Costa Rica</t>
  </si>
  <si>
    <t>Servië</t>
  </si>
  <si>
    <t>Brazilië</t>
  </si>
  <si>
    <t>Mexico</t>
  </si>
  <si>
    <t>Zuid-Korea</t>
  </si>
  <si>
    <t>G</t>
  </si>
  <si>
    <t>H</t>
  </si>
  <si>
    <t>Panama</t>
  </si>
  <si>
    <t>Tunesië</t>
  </si>
  <si>
    <t>Colombia</t>
  </si>
  <si>
    <t>Japan</t>
  </si>
  <si>
    <t>Senegal</t>
  </si>
  <si>
    <t>T25</t>
  </si>
  <si>
    <t>T26</t>
  </si>
  <si>
    <t>T27</t>
  </si>
  <si>
    <t>T28</t>
  </si>
  <si>
    <t>T29</t>
  </si>
  <si>
    <t>T30</t>
  </si>
  <si>
    <t>T31</t>
  </si>
  <si>
    <t>T32</t>
  </si>
  <si>
    <t>TIJD (NL)</t>
  </si>
  <si>
    <t>1C</t>
  </si>
  <si>
    <t>1A</t>
  </si>
  <si>
    <t>1B</t>
  </si>
  <si>
    <t>1D</t>
  </si>
  <si>
    <t>1E</t>
  </si>
  <si>
    <t>1G</t>
  </si>
  <si>
    <t>1F</t>
  </si>
  <si>
    <t>1H</t>
  </si>
  <si>
    <t>2D</t>
  </si>
  <si>
    <t>2B</t>
  </si>
  <si>
    <t>2A</t>
  </si>
  <si>
    <t>2C</t>
  </si>
  <si>
    <t>2F</t>
  </si>
  <si>
    <t>2H</t>
  </si>
  <si>
    <t>2E</t>
  </si>
  <si>
    <t>2G</t>
  </si>
  <si>
    <t>TF</t>
  </si>
  <si>
    <t>WK-POOL '18</t>
  </si>
  <si>
    <t>Prijzen worden begrensd op € 455,-- ter voorkoming kansspelbelasting.</t>
  </si>
  <si>
    <r>
      <t xml:space="preserve">max. </t>
    </r>
    <r>
      <rPr>
        <b/>
        <sz val="11"/>
        <color theme="1"/>
        <rFont val="Calibri"/>
        <family val="2"/>
        <scheme val="minor"/>
      </rPr>
      <t xml:space="preserve">480 </t>
    </r>
    <r>
      <rPr>
        <sz val="11"/>
        <color theme="1"/>
        <rFont val="Calibri"/>
        <family val="2"/>
        <scheme val="minor"/>
      </rPr>
      <t>punten (10 punten per wedstrijd).</t>
    </r>
  </si>
  <si>
    <r>
      <t xml:space="preserve">max. </t>
    </r>
    <r>
      <rPr>
        <b/>
        <sz val="11"/>
        <color theme="1"/>
        <rFont val="Calibri"/>
        <family val="2"/>
        <scheme val="minor"/>
      </rPr>
      <t xml:space="preserve">160 </t>
    </r>
    <r>
      <rPr>
        <sz val="11"/>
        <color theme="1"/>
        <rFont val="Calibri"/>
        <family val="2"/>
        <scheme val="minor"/>
      </rPr>
      <t>punten (5 punten per land).</t>
    </r>
  </si>
  <si>
    <t>16 FINALEWEDSTRIJDEN:</t>
  </si>
  <si>
    <r>
      <t xml:space="preserve">max. </t>
    </r>
    <r>
      <rPr>
        <b/>
        <sz val="11"/>
        <color theme="1"/>
        <rFont val="Calibri"/>
        <family val="2"/>
        <scheme val="minor"/>
      </rPr>
      <t xml:space="preserve">300 </t>
    </r>
    <r>
      <rPr>
        <sz val="11"/>
        <color theme="1"/>
        <rFont val="Calibri"/>
        <family val="2"/>
        <scheme val="minor"/>
      </rPr>
      <t>punten (min. 10 punten per wedstrijd, oplopend tot 60 ptn.).</t>
    </r>
  </si>
  <si>
    <t>Info bij: Angelo 06-57591646</t>
  </si>
  <si>
    <t>De almachtige zou een score kunnen halen van 1200 punten. Wij stervelingen zullen</t>
  </si>
  <si>
    <t>Dit zijn 8 poules van 4 landen die zes wedstrijden tegen elkaar spelen.</t>
  </si>
  <si>
    <t>De beste twee landen per poule gaan door naar de knock-out fase.</t>
  </si>
  <si>
    <t>Tenslotte wordt de finale gespeeld, op 15 juli! Officieel reglement:</t>
  </si>
  <si>
    <t>De knock-outfase bestaat uit: 8 achtste finales, 4 kwartfinales en 2 halve finales en troostfinale.</t>
  </si>
  <si>
    <r>
      <t xml:space="preserve">Bij voorkeur per e-mail: </t>
    </r>
    <r>
      <rPr>
        <u/>
        <sz val="11"/>
        <color rgb="FF0000FF"/>
        <rFont val="Calibri"/>
        <family val="2"/>
        <scheme val="minor"/>
      </rPr>
      <t>chessayalanl@gmail.com</t>
    </r>
    <r>
      <rPr>
        <sz val="11"/>
        <color theme="1"/>
        <rFont val="Calibri"/>
        <family val="2"/>
        <scheme val="minor"/>
      </rPr>
      <t>. (Evt. buiten kantooruren op mob. 06-57594616)</t>
    </r>
  </si>
  <si>
    <t>Win 1 of meer van de 8 geldprijzen!!! Voor slechts € 10,-.</t>
  </si>
  <si>
    <t>aan het WK beleven, door mee te doen aan onze unieke WK-pool. Je hoeft geen verstand van voetbal</t>
  </si>
  <si>
    <t>te hebben want zoals altijd blijken de wedstrijden veel moeilijker voorspelbaar dan gedacht.</t>
  </si>
  <si>
    <t>Wordt het WK het toernooi van Messi, Ronaldo of Neymar? Of verrast Salah, Mané of Lewandowski?</t>
  </si>
  <si>
    <t>Gaat de Mannschaft prolongeren, verrassen de Rode Duivels ons, maken Spanje of Frankrijk nog kans?</t>
  </si>
  <si>
    <t>Ook mensen die de ballen verstand hebben van voetbal (die zijn er ook natuurlijk) kunnen toch plezier</t>
  </si>
  <si>
    <t>Er zijn vijf soorten punten te behalen, zie laatste blad voor meer toelichting:</t>
  </si>
  <si>
    <t>HET WK IN HET KORT</t>
  </si>
  <si>
    <t>Het WK bestaat uit 64 wedstrijden. 48 daarvan horen bij de eerste ronde.</t>
  </si>
  <si>
    <t>Heeft u voor, tijdens of na het WK vragen over de pool dan kunt u terecht bij Angelo Ayala.</t>
  </si>
  <si>
    <t>Op 14 juni begint eindelijk het WK Voetbal in Rusland Helaas zonder Oranje, maar daardoor kunnen</t>
  </si>
  <si>
    <r>
      <t xml:space="preserve">we er wel heel neutraal naar kijken </t>
    </r>
    <r>
      <rPr>
        <sz val="11"/>
        <color theme="1"/>
        <rFont val="Wingdings"/>
        <charset val="2"/>
      </rPr>
      <t>J</t>
    </r>
    <r>
      <rPr>
        <sz val="11"/>
        <color theme="1"/>
        <rFont val="Calibri"/>
        <family val="2"/>
      </rPr>
      <t>. Het wordt ongetwijfeld een heel spannende editie.</t>
    </r>
  </si>
  <si>
    <t>En dan zijn er nog Uruguay met de toppers Cavani en Suarez, Australië heeft Cahill en … Van Marwijk!</t>
  </si>
  <si>
    <t>Iedereen mag een onbeperkt aantal formulieren invullen.  Nodig ook van harte kennissen en vrienden</t>
  </si>
  <si>
    <t>uit om mee te doen. Zo blijft het EK tot het eind extra spannend.</t>
  </si>
  <si>
    <t>http://resources.fifa.com/image/upload/2018-fifa-world-cup-russiatm-regulations-2843519.pdf?cloudid=ejmfg94ac7hypl9zmsys</t>
  </si>
  <si>
    <t>3A</t>
  </si>
  <si>
    <t>4A</t>
  </si>
  <si>
    <t>3B</t>
  </si>
  <si>
    <t>4B</t>
  </si>
  <si>
    <t>3C</t>
  </si>
  <si>
    <t>4C</t>
  </si>
  <si>
    <t>3D</t>
  </si>
  <si>
    <t>4D</t>
  </si>
  <si>
    <t>3E</t>
  </si>
  <si>
    <t>4E</t>
  </si>
  <si>
    <t>3F</t>
  </si>
  <si>
    <t>4F</t>
  </si>
  <si>
    <t>3G</t>
  </si>
  <si>
    <t>4G</t>
  </si>
  <si>
    <t>3H</t>
  </si>
  <si>
    <t>4H</t>
  </si>
  <si>
    <t>uitgeschakeld</t>
  </si>
  <si>
    <t>winnaar</t>
  </si>
  <si>
    <t>HF1v</t>
  </si>
  <si>
    <t>HF2v</t>
  </si>
  <si>
    <t>Ongeveer rond 17 juni zal de deelnemerslijst openbaar worden gemaakt. Hierin zullen</t>
  </si>
  <si>
    <t xml:space="preserve"> worden. Het streven is om dit na elke pouleronde van 16 wedstrijden te doen en na elke finale ronde.</t>
  </si>
  <si>
    <t>Dat zal zijn in het NIVON-gebouw (Dirk Smitsstraat 76, Rotterdam) op vrijdag 7 september vanaf 20:00.</t>
  </si>
  <si>
    <t>-</t>
  </si>
  <si>
    <t>RSR IVORENTOREN EK-POOL 2018 - opbrengst t.b.v. jeugd (WEDSTRIJDEN)</t>
  </si>
  <si>
    <t>RSR IVORENTOREN EK-POOL 2018 - opbrengst t.b.v. jeugd (PLAATSEN)</t>
  </si>
  <si>
    <r>
      <t xml:space="preserve">Doe ook mee en nodig ook al je vrienden uit! </t>
    </r>
    <r>
      <rPr>
        <b/>
        <i/>
        <u/>
        <sz val="11"/>
        <color theme="1"/>
        <rFont val="Calibri"/>
        <family val="2"/>
        <scheme val="minor"/>
      </rPr>
      <t>Let op: per twee formulieren € 10 (of één voor € 6) !</t>
    </r>
  </si>
  <si>
    <r>
      <t xml:space="preserve">per 2 ingeleverde </t>
    </r>
    <r>
      <rPr>
        <u/>
        <sz val="11"/>
        <color theme="1"/>
        <rFont val="Calibri"/>
        <family val="2"/>
        <scheme val="minor"/>
      </rPr>
      <t>excel</t>
    </r>
    <r>
      <rPr>
        <sz val="11"/>
        <color theme="1"/>
        <rFont val="Calibri"/>
        <family val="2"/>
        <scheme val="minor"/>
      </rPr>
      <t>-formulieren (lever je er maar één in dan € 1 toeslag)</t>
    </r>
  </si>
  <si>
    <t>tijdrovend is vraag ik hier een euro extra voor.</t>
  </si>
  <si>
    <r>
      <rPr>
        <b/>
        <u/>
        <sz val="10"/>
        <color theme="1"/>
        <rFont val="Calibri"/>
        <family val="2"/>
        <scheme val="minor"/>
      </rPr>
      <t>Berekeningswijze:</t>
    </r>
    <r>
      <rPr>
        <u/>
        <sz val="10"/>
        <color theme="1"/>
        <rFont val="Calibri"/>
        <family val="2"/>
        <scheme val="minor"/>
      </rPr>
      <t xml:space="preserve"> Voor verschillende onderdelen zijn punten te scoren. Zie voor de te behalen punten de lichtblauwe kolom (onder 'Max.'). Als de cursor beweegt over het celletje er links van zie je een voorbeeld van de berekeningswijze. Zo heb je dat altijd bij de hand terwijl je het invult.</t>
    </r>
    <r>
      <rPr>
        <sz val="10"/>
        <color theme="1"/>
        <rFont val="Calibri"/>
        <family val="2"/>
        <scheme val="minor"/>
      </rPr>
      <t xml:space="preserve">
1) Poulewedstrijden. Per wedstrijd zijn punten te behalen: alleen winnaar goed: 60%, doelpuntenverschil goed: 20% extra, doelpunten van één van de teams goed: 10 % extra oftewel exact 100%.
2) Poulestanden. Per land zijn 5 punten te behalen. 1 punt per goede voorspelling (punten, doelpunten voor, - tegen, saldo en de plaats)
3) Finalewedstrijden. Als poulewedstrijden met één verschil, nl. een goed voorspeld gelijkspel met een verkeerde winnaar/beslissing levert dan slechts 8 punten op.
4) Finalelanden. Elk land wat juist voorspeld is levert ook punten op, als volgt. De 1e drie landen per poule leveren 3 punten per juist voorspeld land op. Tenslotte kun je per elk juist voorspeld land in de kwartfinale, halve finale, troostfinale en finale ook punten verdienen, resp. 6, 9, 12 en 15 per land.  Deze hoeft niet persé op de goede plaats te staan als het maar speelt in die ronde!
5) Tenslotte de vijf vragen voor bonuspunten. Hoe verder je van het werkelijke antwoord zit hoe minder punten je kan verdienen. Elk punt wat je ervan af zit kost je punten, per vraag resp. 5, 2, 5, 2, 1 (%punt).
De werkelijke uitslagen lichten groen op als ze juist voorspeld zijn. In donkerblauw zijn de subtotalen te zien.
6) Bonusvraag: die er het dichtsbij zit (onder of boven) wint.
De inzet (€ 10 per 2 formulieren of € 6 voor één) wordt als volgt bestemd. 20% van de inzet komt ten goede aan jeugdactiviteiten van onze schaakclub, 
40%: De hoofdprijs: beste totaalscore. Bij 40 deelnemers is dat dus € 100 ! Nummers twee en drie 10% en 5%
5 maal 5%: Voor elke beste subscore (poulewedstrijden, poulstanden, finalewedstrijden, finalelanden) en de bonusprijs!
Inzet is € 6 bij deelname met 1 formulier (met 1 euro direct voor de jeugd) of € 10 voor twee formulieren. </t>
    </r>
  </si>
  <si>
    <r>
      <t xml:space="preserve">Bereken zelf je score: </t>
    </r>
    <r>
      <rPr>
        <u/>
        <sz val="10"/>
        <color theme="1"/>
        <rFont val="Calibri"/>
        <family val="2"/>
        <scheme val="minor"/>
      </rPr>
      <t>Je kunt zelf de werkelijke scores invullen op de zelfde wijze als dat je dat voor je eigen formulier hebt gedaan</t>
    </r>
    <r>
      <rPr>
        <sz val="10"/>
        <color theme="1"/>
        <rFont val="Calibri"/>
        <family val="2"/>
        <scheme val="minor"/>
      </rPr>
      <t>.
Automatisch wordt dan uitgerekend hoeveel punten je scoort.
Met kleuren wordt aangegeven waar je punten mee hebt gescoord. 
Zo zie je precies hoeveel punten je waarvoor krijgt:
- Bij de wedstrijden (linkerblad) wordt met (licht)groen aangegeven hoe goed je score is. 
   Hoe beter hoe groener en vetter.
- Bij de standen (rechterblad) wordt met (donker)groen aangegeven waar je mee gescoord hebt. 
Hoewel de sheet uitputtend is gecontroleerd, kan niet uitgesloten worden dat er een functionaliteit ergens niet goed werkt. Mocht je een probleem ondervinden e-mail de bevinding dan ajb naar chessayalanl@gmail.com.</t>
    </r>
  </si>
  <si>
    <t>Naam + e-mail:</t>
  </si>
  <si>
    <r>
      <t xml:space="preserve">Het inleggeld dient overgemaakt te worden naar rekening (IBAN): </t>
    </r>
    <r>
      <rPr>
        <u/>
        <sz val="11"/>
        <color rgb="FFFF0000"/>
        <rFont val="Calibri"/>
        <family val="2"/>
        <scheme val="minor"/>
      </rPr>
      <t>NL02 INGB 0005 1751 28</t>
    </r>
  </si>
  <si>
    <t>WAT ZIJN DE VOORWAARDEN VOOR DEELNAME?</t>
  </si>
  <si>
    <r>
      <t xml:space="preserve">Het formulier dient ontvangen te zijn vóór 14 juni </t>
    </r>
    <r>
      <rPr>
        <u/>
        <sz val="11"/>
        <color rgb="FFFF0000"/>
        <rFont val="Calibri"/>
        <family val="2"/>
        <scheme val="minor"/>
      </rPr>
      <t>19:00</t>
    </r>
    <r>
      <rPr>
        <sz val="11"/>
        <color theme="1"/>
        <rFont val="Calibri"/>
        <family val="2"/>
        <scheme val="minor"/>
      </rPr>
      <t>, d.w.z. 1 uur vóór de eerste aftrap.</t>
    </r>
  </si>
  <si>
    <r>
      <t xml:space="preserve">Het inleggeld dient ontvangen te zijn </t>
    </r>
    <r>
      <rPr>
        <sz val="11"/>
        <rFont val="Calibri"/>
        <family val="2"/>
        <scheme val="minor"/>
      </rPr>
      <t xml:space="preserve">vóór </t>
    </r>
    <r>
      <rPr>
        <u/>
        <sz val="11"/>
        <color rgb="FFFF0000"/>
        <rFont val="Calibri"/>
        <family val="2"/>
        <scheme val="minor"/>
      </rPr>
      <t>19 juni 20:00</t>
    </r>
    <r>
      <rPr>
        <sz val="11"/>
        <color theme="1"/>
        <rFont val="Calibri"/>
        <family val="2"/>
        <scheme val="minor"/>
      </rPr>
      <t>, d.w.z. vóór  de aftrap van de 2e pouleronde.</t>
    </r>
  </si>
  <si>
    <t>gewijzigd in versie v1.1</t>
  </si>
  <si>
    <r>
      <rPr>
        <b/>
        <u/>
        <sz val="10"/>
        <color theme="1"/>
        <rFont val="Calibri"/>
        <family val="2"/>
        <scheme val="minor"/>
      </rPr>
      <t>Instructies:</t>
    </r>
    <r>
      <rPr>
        <u/>
        <sz val="10"/>
        <color theme="1"/>
        <rFont val="Calibri"/>
        <family val="2"/>
        <scheme val="minor"/>
      </rPr>
      <t xml:space="preserve"> (Alleen gele cellen invullen! Vermijd dat in jouw voorspelling landen precies gelijk eindigen, ajb)</t>
    </r>
    <r>
      <rPr>
        <sz val="10"/>
        <color theme="1"/>
        <rFont val="Calibri"/>
        <family val="2"/>
        <scheme val="minor"/>
      </rPr>
      <t xml:space="preserve">
1) Vul eerst de uitslagen in van de wedstrijden van de poulefase. Dit doe je door in de cellen achter de wedstrijd de doelpunten van de resp. landen in te vullen. 
2) Zodra alle 48 poulewedstrijden door jou zijn ingevuld, wordt automatisch uitgerekend welke landen doorgaan aan de hand van jouw voorspelling naar de finalewedstrijden op basis van het officiële toernooireglement. Gelijke landen (gele cellen) met de hand invullen. </t>
    </r>
    <r>
      <rPr>
        <i/>
        <u/>
        <sz val="10"/>
        <color rgb="FFFF0000"/>
        <rFont val="Calibri"/>
        <family val="2"/>
        <scheme val="minor"/>
      </rPr>
      <t>Waneer niet automatisch wordt gerekend gebruik dan toets &lt;F9&gt;!</t>
    </r>
    <r>
      <rPr>
        <sz val="10"/>
        <color theme="1"/>
        <rFont val="Calibri"/>
        <family val="2"/>
        <scheme val="minor"/>
      </rPr>
      <t xml:space="preserve">
3) Dit zie je door de afkorting die achter teamcode. De code voor de winnaar van poule A is 1A. Als Frankrijk in jou voorspelling haar poule wint zul je dus in de achtstefinale zien '1A (Frankrijk)'.
4) Vul nu de uitslagen van achtste finales (AF) op dezelfde wijze als de poulewedstrijden. Het gaat om de stand na de reguliere speeltijd. Mocht er dan een gelijke stand zijn ingevuld dan dien je in het vakje ernaast een van de vier codes te kiezen van twee letters. de eerste letter is een T of U voor als resp. het </t>
    </r>
    <r>
      <rPr>
        <b/>
        <sz val="10"/>
        <color theme="1"/>
        <rFont val="Calibri"/>
        <family val="2"/>
        <scheme val="minor"/>
      </rPr>
      <t>T</t>
    </r>
    <r>
      <rPr>
        <sz val="10"/>
        <color theme="1"/>
        <rFont val="Calibri"/>
        <family val="2"/>
        <scheme val="minor"/>
      </rPr>
      <t xml:space="preserve">huisland of </t>
    </r>
    <r>
      <rPr>
        <b/>
        <sz val="10"/>
        <color theme="1"/>
        <rFont val="Calibri"/>
        <family val="2"/>
        <scheme val="minor"/>
      </rPr>
      <t>U</t>
    </r>
    <r>
      <rPr>
        <sz val="10"/>
        <color theme="1"/>
        <rFont val="Calibri"/>
        <family val="2"/>
        <scheme val="minor"/>
      </rPr>
      <t xml:space="preserve">itland doorgaat naar de volgende ronde. De tweede letter is een V of S voor als de beslissing resp. valt in de </t>
    </r>
    <r>
      <rPr>
        <b/>
        <sz val="10"/>
        <color theme="1"/>
        <rFont val="Calibri"/>
        <family val="2"/>
        <scheme val="minor"/>
      </rPr>
      <t>V</t>
    </r>
    <r>
      <rPr>
        <sz val="10"/>
        <color theme="1"/>
        <rFont val="Calibri"/>
        <family val="2"/>
        <scheme val="minor"/>
      </rPr>
      <t xml:space="preserve">erlenging of na </t>
    </r>
    <r>
      <rPr>
        <b/>
        <sz val="10"/>
        <color theme="1"/>
        <rFont val="Calibri"/>
        <family val="2"/>
        <scheme val="minor"/>
      </rPr>
      <t>S</t>
    </r>
    <r>
      <rPr>
        <sz val="10"/>
        <color theme="1"/>
        <rFont val="Calibri"/>
        <family val="2"/>
        <scheme val="minor"/>
      </rPr>
      <t xml:space="preserve">trafschoppen.
5) Kwartfinalisten, Halve finalisten en Finalisten worden ook automatisch uitgerekend na invullen van de vorige ronde. Vul die wedstrijden op dezelfde wijze in en vergeet niet bij een gelijkspel de code toe te voegen.
6) Vul de 5 bonusvragen in en voorspel je eigen totaalscore (maximum is 1200). 
7) Vul tenslotte je naam en e-mail in naast ons logo en je formulier is klaar. Verzend hem naar </t>
    </r>
    <r>
      <rPr>
        <u/>
        <sz val="10"/>
        <color rgb="FF0000FF"/>
        <rFont val="Calibri"/>
        <family val="2"/>
        <scheme val="minor"/>
      </rPr>
      <t>chessayalanl@gmail.com</t>
    </r>
    <r>
      <rPr>
        <sz val="10"/>
        <color theme="1"/>
        <rFont val="Calibri"/>
        <family val="2"/>
        <scheme val="minor"/>
      </rPr>
      <t xml:space="preserve">
Je kunt tijdens het toernooi gebruik maken van dezelfde sheet door de werkelijke uitslagen op dezelfde wijze in de roze cellen in te vullen. Je score wordt dan uitgerekend. Kijk op het volgende blad hoe de scores worden bepaald.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</si>
</sst>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quot;\ #,##0_-;[Red]&quot;€&quot;\ #,##0\-"/>
    <numFmt numFmtId="165" formatCode="_-&quot;€&quot;\ * #,##0.00_-;_-&quot;€&quot;\ * #,##0.00\-;_-&quot;€&quot;\ * &quot;-&quot;??_-;_-@_-"/>
    <numFmt numFmtId="166" formatCode="_-&quot;€&quot;\ * #,##0_-;_-&quot;€&quot;\ * #,##0\-;_-&quot;€&quot;\ * &quot;-&quot;??_-;_-@_-"/>
    <numFmt numFmtId="167" formatCode="0%_-"/>
    <numFmt numFmtId="168" formatCode="ddd\ dd\/mm;@"/>
    <numFmt numFmtId="169" formatCode="h:mm;@"/>
    <numFmt numFmtId="170" formatCode="@* \-"/>
    <numFmt numFmtId="171" formatCode="0\ \-"/>
    <numFmt numFmtId="172" formatCode="\+0;\-0;0;@"/>
    <numFmt numFmtId="173" formatCode="0.0000"/>
    <numFmt numFmtId="174" formatCode="@\ \-"/>
    <numFmt numFmtId="175" formatCode="0;\-0;&quot;&quot;;@"/>
    <numFmt numFmtId="176" formatCode="0.0"/>
    <numFmt numFmtId="177" formatCode="0.000"/>
    <numFmt numFmtId="178" formatCode="0.00000"/>
    <numFmt numFmtId="179" formatCode="0.000000"/>
    <numFmt numFmtId="180" formatCode="0.0000000"/>
    <numFmt numFmtId="181" formatCode="0.00000000"/>
    <numFmt numFmtId="182" formatCode="0.000000000"/>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20"/>
      <color theme="1"/>
      <name val="Calibri"/>
      <family val="2"/>
      <scheme val="minor"/>
    </font>
    <font>
      <u/>
      <sz val="14"/>
      <color theme="1"/>
      <name val="Times New Roman"/>
      <family val="1"/>
    </font>
    <font>
      <u/>
      <sz val="12"/>
      <color theme="1"/>
      <name val="Times New Roman"/>
      <family val="1"/>
    </font>
    <font>
      <b/>
      <u/>
      <sz val="12"/>
      <color theme="1"/>
      <name val="Times New Roman"/>
      <family val="1"/>
    </font>
    <font>
      <b/>
      <u/>
      <sz val="11"/>
      <color theme="1"/>
      <name val="Calibri"/>
      <family val="2"/>
      <scheme val="minor"/>
    </font>
    <font>
      <sz val="11"/>
      <color theme="1"/>
      <name val="Wingdings"/>
      <charset val="2"/>
    </font>
    <font>
      <sz val="11"/>
      <color theme="1"/>
      <name val="Calibri"/>
      <family val="2"/>
    </font>
    <font>
      <b/>
      <i/>
      <sz val="11"/>
      <color theme="1"/>
      <name val="Calibri"/>
      <family val="2"/>
      <scheme val="minor"/>
    </font>
    <font>
      <b/>
      <i/>
      <u/>
      <sz val="11"/>
      <color theme="1"/>
      <name val="Calibri"/>
      <family val="2"/>
      <scheme val="minor"/>
    </font>
    <font>
      <u/>
      <sz val="11"/>
      <color theme="10"/>
      <name val="Calibri"/>
      <family val="2"/>
    </font>
    <font>
      <i/>
      <sz val="11"/>
      <color theme="1"/>
      <name val="Calibri"/>
      <family val="2"/>
      <scheme val="minor"/>
    </font>
    <font>
      <u/>
      <sz val="11"/>
      <color rgb="FF0000FF"/>
      <name val="Calibri"/>
      <family val="2"/>
      <scheme val="minor"/>
    </font>
    <font>
      <u/>
      <sz val="11"/>
      <color theme="1"/>
      <name val="Calibri"/>
      <family val="2"/>
      <scheme val="minor"/>
    </font>
    <font>
      <strike/>
      <sz val="11"/>
      <color theme="1"/>
      <name val="Calibri"/>
      <family val="2"/>
      <scheme val="minor"/>
    </font>
    <font>
      <sz val="9"/>
      <color theme="1"/>
      <name val="Calibri"/>
      <family val="2"/>
      <scheme val="minor"/>
    </font>
    <font>
      <sz val="11"/>
      <color rgb="FF0000CC"/>
      <name val="Calibri"/>
      <family val="2"/>
      <scheme val="minor"/>
    </font>
    <font>
      <sz val="11"/>
      <color rgb="FF0070C0"/>
      <name val="Calibri"/>
      <family val="2"/>
      <scheme val="minor"/>
    </font>
    <font>
      <b/>
      <sz val="11"/>
      <name val="Calibri"/>
      <family val="2"/>
      <scheme val="minor"/>
    </font>
    <font>
      <sz val="11"/>
      <color rgb="FF9900CC"/>
      <name val="Calibri"/>
      <family val="2"/>
      <scheme val="minor"/>
    </font>
    <font>
      <sz val="1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b/>
      <sz val="10"/>
      <color theme="1"/>
      <name val="Calibri"/>
      <family val="2"/>
      <scheme val="minor"/>
    </font>
    <font>
      <u/>
      <sz val="10"/>
      <color rgb="FF0000FF"/>
      <name val="Calibri"/>
      <family val="2"/>
      <scheme val="minor"/>
    </font>
    <font>
      <b/>
      <sz val="8"/>
      <color indexed="81"/>
      <name val="Tahoma"/>
      <family val="2"/>
    </font>
    <font>
      <sz val="8"/>
      <color indexed="81"/>
      <name val="Tahoma"/>
      <family val="2"/>
    </font>
    <font>
      <sz val="8"/>
      <color indexed="81"/>
      <name val="Courier New"/>
      <family val="3"/>
    </font>
    <font>
      <sz val="10"/>
      <name val="Arial"/>
      <family val="2"/>
    </font>
    <font>
      <sz val="10"/>
      <color indexed="60"/>
      <name val="Arial"/>
      <family val="2"/>
    </font>
    <font>
      <b/>
      <sz val="10"/>
      <name val="Arial"/>
      <family val="2"/>
    </font>
    <font>
      <sz val="11"/>
      <color rgb="FF00B050"/>
      <name val="Calibri"/>
      <family val="2"/>
      <scheme val="minor"/>
    </font>
    <font>
      <sz val="10"/>
      <color rgb="FF00B050"/>
      <name val="Arial"/>
      <family val="2"/>
    </font>
    <font>
      <b/>
      <sz val="10"/>
      <color rgb="FF00B050"/>
      <name val="Arial"/>
      <family val="2"/>
    </font>
    <font>
      <b/>
      <sz val="11"/>
      <color rgb="FF00B050"/>
      <name val="Calibri"/>
      <family val="2"/>
      <scheme val="minor"/>
    </font>
    <font>
      <u/>
      <sz val="10"/>
      <color rgb="FF00B050"/>
      <name val="Arial"/>
      <family val="2"/>
    </font>
    <font>
      <b/>
      <sz val="11"/>
      <color indexed="81"/>
      <name val="Tahoma"/>
      <family val="2"/>
    </font>
    <font>
      <sz val="11"/>
      <color indexed="81"/>
      <name val="Tahoma"/>
      <family val="2"/>
    </font>
    <font>
      <sz val="11"/>
      <color indexed="81"/>
      <name val="Courier New"/>
      <family val="3"/>
    </font>
    <font>
      <b/>
      <u/>
      <sz val="11"/>
      <color indexed="81"/>
      <name val="Courier New"/>
      <family val="3"/>
    </font>
    <font>
      <u/>
      <sz val="11"/>
      <color rgb="FF0070C0"/>
      <name val="Calibri"/>
      <family val="2"/>
    </font>
    <font>
      <u/>
      <sz val="11"/>
      <color rgb="FFFF0000"/>
      <name val="Calibri"/>
      <family val="2"/>
      <scheme val="minor"/>
    </font>
    <font>
      <i/>
      <u/>
      <sz val="10"/>
      <color rgb="FFFF0000"/>
      <name val="Calibri"/>
      <family val="2"/>
      <scheme val="minor"/>
    </font>
  </fonts>
  <fills count="18">
    <fill>
      <patternFill patternType="none"/>
    </fill>
    <fill>
      <patternFill patternType="gray125"/>
    </fill>
    <fill>
      <patternFill patternType="solid">
        <fgColor rgb="FF66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66"/>
        <bgColor indexed="64"/>
      </patternFill>
    </fill>
    <fill>
      <patternFill patternType="solid">
        <fgColor rgb="FF99CCFF"/>
        <bgColor indexed="64"/>
      </patternFill>
    </fill>
    <fill>
      <patternFill patternType="solid">
        <fgColor rgb="FF00FF99"/>
        <bgColor indexed="64"/>
      </patternFill>
    </fill>
    <fill>
      <patternFill patternType="solid">
        <fgColor rgb="FF99FFCC"/>
        <bgColor indexed="64"/>
      </patternFill>
    </fill>
    <fill>
      <patternFill patternType="solid">
        <fgColor rgb="FFFF99CC"/>
        <bgColor indexed="64"/>
      </patternFill>
    </fill>
    <fill>
      <patternFill patternType="solid">
        <fgColor rgb="FFFF3399"/>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rgb="FFFF9933"/>
      </left>
      <right style="medium">
        <color indexed="64"/>
      </right>
      <top style="medium">
        <color indexed="64"/>
      </top>
      <bottom style="thin">
        <color indexed="64"/>
      </bottom>
      <diagonal/>
    </border>
    <border>
      <left style="medium">
        <color rgb="FFFF0000"/>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rgb="FFFF9933"/>
      </left>
      <right style="medium">
        <color indexed="64"/>
      </right>
      <top style="thin">
        <color indexed="64"/>
      </top>
      <bottom style="thin">
        <color indexed="64"/>
      </bottom>
      <diagonal/>
    </border>
    <border>
      <left style="medium">
        <color rgb="FFFF0000"/>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9933"/>
      </left>
      <right style="medium">
        <color indexed="64"/>
      </right>
      <top style="thin">
        <color indexed="64"/>
      </top>
      <bottom style="medium">
        <color indexed="64"/>
      </bottom>
      <diagonal/>
    </border>
    <border>
      <left style="medium">
        <color rgb="FFFF0000"/>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rgb="FFFF9933"/>
      </left>
      <right style="medium">
        <color indexed="64"/>
      </right>
      <top/>
      <bottom style="thin">
        <color indexed="64"/>
      </bottom>
      <diagonal/>
    </border>
    <border>
      <left style="medium">
        <color rgb="FFFF0000"/>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thin">
        <color indexed="64"/>
      </top>
      <bottom/>
      <diagonal/>
    </border>
    <border>
      <left/>
      <right style="medium">
        <color indexed="64"/>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medium">
        <color indexed="64"/>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top style="thin">
        <color indexed="64"/>
      </top>
      <bottom style="medium">
        <color theme="0" tint="-4.9989318521683403E-2"/>
      </bottom>
      <diagonal/>
    </border>
    <border>
      <left/>
      <right/>
      <top style="thin">
        <color indexed="64"/>
      </top>
      <bottom style="medium">
        <color theme="0" tint="-4.9989318521683403E-2"/>
      </bottom>
      <diagonal/>
    </border>
    <border>
      <left/>
      <right style="medium">
        <color indexed="64"/>
      </right>
      <top style="thin">
        <color indexed="64"/>
      </top>
      <bottom style="medium">
        <color theme="0" tint="-4.9989318521683403E-2"/>
      </bottom>
      <diagonal/>
    </border>
    <border>
      <left style="medium">
        <color indexed="64"/>
      </left>
      <right/>
      <top style="medium">
        <color theme="0" tint="-4.9989318521683403E-2"/>
      </top>
      <bottom style="thin">
        <color indexed="64"/>
      </bottom>
      <diagonal/>
    </border>
    <border>
      <left/>
      <right/>
      <top style="medium">
        <color theme="0" tint="-4.9989318521683403E-2"/>
      </top>
      <bottom style="thin">
        <color indexed="64"/>
      </bottom>
      <diagonal/>
    </border>
  </borders>
  <cellStyleXfs count="5">
    <xf numFmtId="0" fontId="0" fillId="0" borderId="0"/>
    <xf numFmtId="165" fontId="1" fillId="0" borderId="0" applyFont="0" applyFill="0" applyBorder="0" applyAlignment="0" applyProtection="0"/>
    <xf numFmtId="0" fontId="15" fillId="0" borderId="0" applyNumberFormat="0" applyFill="0" applyBorder="0" applyAlignment="0" applyProtection="0">
      <alignment vertical="top"/>
      <protection locked="0"/>
    </xf>
    <xf numFmtId="9" fontId="1" fillId="0" borderId="0" applyFont="0" applyFill="0" applyBorder="0" applyAlignment="0" applyProtection="0"/>
    <xf numFmtId="0" fontId="34" fillId="0" borderId="0"/>
  </cellStyleXfs>
  <cellXfs count="524">
    <xf numFmtId="0" fontId="0" fillId="0" borderId="0" xfId="0"/>
    <xf numFmtId="0" fontId="7" fillId="0" borderId="0" xfId="0" applyFont="1" applyAlignment="1">
      <alignment horizontal="center"/>
    </xf>
    <xf numFmtId="0" fontId="8" fillId="0" borderId="0" xfId="0" applyFont="1" applyAlignment="1"/>
    <xf numFmtId="0" fontId="10" fillId="0" borderId="0" xfId="0" applyFont="1"/>
    <xf numFmtId="0" fontId="13" fillId="0" borderId="0" xfId="0" applyFont="1"/>
    <xf numFmtId="0" fontId="15" fillId="0" borderId="0" xfId="2" applyAlignment="1" applyProtection="1"/>
    <xf numFmtId="0" fontId="16" fillId="0" borderId="0" xfId="0" applyFont="1"/>
    <xf numFmtId="0" fontId="0" fillId="0" borderId="0" xfId="0" applyFont="1"/>
    <xf numFmtId="0" fontId="3" fillId="0" borderId="0" xfId="0" applyFont="1"/>
    <xf numFmtId="165" fontId="0" fillId="0" borderId="0" xfId="1" applyFont="1"/>
    <xf numFmtId="165" fontId="0" fillId="0" borderId="0" xfId="1" applyNumberFormat="1" applyFont="1"/>
    <xf numFmtId="9" fontId="19" fillId="0" borderId="0" xfId="0" applyNumberFormat="1" applyFont="1"/>
    <xf numFmtId="164" fontId="0" fillId="0" borderId="0" xfId="0" applyNumberFormat="1"/>
    <xf numFmtId="0" fontId="0" fillId="0" borderId="1" xfId="0" applyBorder="1"/>
    <xf numFmtId="0" fontId="0" fillId="0" borderId="1" xfId="0" applyBorder="1" applyAlignment="1">
      <alignment horizontal="center"/>
    </xf>
    <xf numFmtId="0" fontId="0" fillId="0" borderId="2" xfId="0" applyBorder="1"/>
    <xf numFmtId="166" fontId="0" fillId="0" borderId="2" xfId="1" applyNumberFormat="1" applyFont="1" applyBorder="1"/>
    <xf numFmtId="167" fontId="0" fillId="0" borderId="0" xfId="0" applyNumberFormat="1" applyBorder="1"/>
    <xf numFmtId="0" fontId="0" fillId="0" borderId="0" xfId="0" applyBorder="1"/>
    <xf numFmtId="166" fontId="0" fillId="0" borderId="0" xfId="1" applyNumberFormat="1" applyFont="1"/>
    <xf numFmtId="167" fontId="0" fillId="0" borderId="0" xfId="0" applyNumberFormat="1"/>
    <xf numFmtId="0" fontId="3" fillId="0" borderId="1" xfId="0" applyFont="1" applyBorder="1" applyAlignment="1">
      <alignment shrinkToFit="1"/>
    </xf>
    <xf numFmtId="167" fontId="0" fillId="0" borderId="1" xfId="0" applyNumberFormat="1" applyBorder="1"/>
    <xf numFmtId="166" fontId="0" fillId="0" borderId="1" xfId="1" applyNumberFormat="1" applyFont="1" applyBorder="1"/>
    <xf numFmtId="0" fontId="0" fillId="0" borderId="2" xfId="0" applyFont="1" applyFill="1" applyBorder="1"/>
    <xf numFmtId="167" fontId="0" fillId="0" borderId="2" xfId="0" applyNumberFormat="1" applyFont="1" applyBorder="1"/>
    <xf numFmtId="0" fontId="0" fillId="0" borderId="2" xfId="0" applyFont="1" applyBorder="1"/>
    <xf numFmtId="166" fontId="1" fillId="0" borderId="2" xfId="1" applyNumberFormat="1" applyFont="1" applyBorder="1"/>
    <xf numFmtId="0" fontId="0" fillId="0" borderId="0" xfId="0" applyFill="1" applyBorder="1"/>
    <xf numFmtId="167" fontId="0" fillId="0" borderId="0" xfId="0" applyNumberFormat="1" applyFont="1" applyBorder="1"/>
    <xf numFmtId="166" fontId="0" fillId="0" borderId="0" xfId="0" applyNumberFormat="1"/>
    <xf numFmtId="0" fontId="3" fillId="0" borderId="0" xfId="0" applyFont="1" applyFill="1" applyBorder="1"/>
    <xf numFmtId="167" fontId="3" fillId="0" borderId="0" xfId="0" applyNumberFormat="1" applyFont="1" applyBorder="1"/>
    <xf numFmtId="0" fontId="10" fillId="0" borderId="0" xfId="0" applyFont="1" applyFill="1" applyBorder="1"/>
    <xf numFmtId="0" fontId="0" fillId="0" borderId="0" xfId="0" applyFont="1" applyFill="1" applyBorder="1"/>
    <xf numFmtId="0" fontId="0" fillId="0" borderId="4" xfId="0" applyFont="1" applyBorder="1"/>
    <xf numFmtId="168" fontId="0" fillId="0" borderId="5" xfId="0" applyNumberFormat="1" applyFont="1" applyBorder="1" applyAlignment="1">
      <alignment horizontal="right"/>
    </xf>
    <xf numFmtId="0" fontId="0" fillId="0" borderId="5" xfId="0" applyFont="1" applyBorder="1"/>
    <xf numFmtId="0" fontId="0" fillId="0" borderId="4" xfId="0" applyFont="1" applyBorder="1" applyAlignment="1">
      <alignment horizontal="right"/>
    </xf>
    <xf numFmtId="0" fontId="0" fillId="0" borderId="4" xfId="0" applyFont="1" applyBorder="1" applyAlignment="1"/>
    <xf numFmtId="0" fontId="0" fillId="0" borderId="5" xfId="0" applyFont="1" applyBorder="1" applyAlignment="1"/>
    <xf numFmtId="0" fontId="0" fillId="0" borderId="7" xfId="0" applyBorder="1"/>
    <xf numFmtId="168" fontId="0" fillId="0" borderId="0" xfId="0" applyNumberFormat="1" applyFont="1" applyFill="1" applyBorder="1"/>
    <xf numFmtId="169" fontId="0" fillId="0" borderId="0" xfId="0" applyNumberFormat="1" applyFont="1" applyFill="1" applyBorder="1"/>
    <xf numFmtId="168" fontId="0" fillId="0" borderId="0" xfId="0" applyNumberFormat="1" applyFill="1" applyBorder="1"/>
    <xf numFmtId="0" fontId="0" fillId="0" borderId="7" xfId="0" applyFont="1" applyFill="1" applyBorder="1" applyAlignment="1">
      <alignment horizontal="center"/>
    </xf>
    <xf numFmtId="0" fontId="3" fillId="2" borderId="8" xfId="0" applyNumberFormat="1" applyFont="1" applyFill="1" applyBorder="1" applyAlignment="1">
      <alignment shrinkToFit="1"/>
    </xf>
    <xf numFmtId="171" fontId="21" fillId="3" borderId="9" xfId="0" applyNumberFormat="1" applyFont="1" applyFill="1" applyBorder="1" applyAlignment="1" applyProtection="1">
      <alignment horizontal="right"/>
      <protection locked="0"/>
    </xf>
    <xf numFmtId="0" fontId="21" fillId="3" borderId="10" xfId="0" applyFont="1" applyFill="1" applyBorder="1" applyAlignment="1" applyProtection="1">
      <alignment horizontal="left"/>
      <protection locked="0"/>
    </xf>
    <xf numFmtId="0" fontId="22" fillId="0" borderId="0" xfId="0" applyFont="1" applyFill="1" applyBorder="1" applyAlignment="1">
      <alignment horizontal="left"/>
    </xf>
    <xf numFmtId="0" fontId="23" fillId="4" borderId="7" xfId="0" applyFont="1" applyFill="1" applyBorder="1" applyAlignment="1">
      <alignment horizontal="right"/>
    </xf>
    <xf numFmtId="0" fontId="0" fillId="4" borderId="8" xfId="0" applyFill="1" applyBorder="1" applyAlignment="1"/>
    <xf numFmtId="171" fontId="24" fillId="5" borderId="9" xfId="0" applyNumberFormat="1" applyFont="1" applyFill="1" applyBorder="1" applyAlignment="1" applyProtection="1">
      <alignment horizontal="right"/>
      <protection locked="0"/>
    </xf>
    <xf numFmtId="1" fontId="24" fillId="5" borderId="11" xfId="0" applyNumberFormat="1" applyFont="1" applyFill="1" applyBorder="1" applyAlignment="1" applyProtection="1">
      <alignment horizontal="left"/>
      <protection locked="0"/>
    </xf>
    <xf numFmtId="0" fontId="0" fillId="0" borderId="7" xfId="0" applyBorder="1" applyAlignment="1">
      <alignment horizontal="right"/>
    </xf>
    <xf numFmtId="0" fontId="0" fillId="4" borderId="8" xfId="0" applyFill="1" applyBorder="1" applyAlignment="1">
      <alignment horizontal="center"/>
    </xf>
    <xf numFmtId="171" fontId="21" fillId="3" borderId="12" xfId="0" applyNumberFormat="1" applyFont="1" applyFill="1" applyBorder="1" applyAlignment="1" applyProtection="1">
      <alignment horizontal="right"/>
      <protection locked="0"/>
    </xf>
    <xf numFmtId="0" fontId="21" fillId="3" borderId="13" xfId="0" applyFont="1" applyFill="1" applyBorder="1" applyAlignment="1" applyProtection="1">
      <alignment horizontal="left"/>
      <protection locked="0"/>
    </xf>
    <xf numFmtId="171" fontId="24" fillId="5" borderId="12" xfId="0" applyNumberFormat="1" applyFont="1" applyFill="1" applyBorder="1" applyAlignment="1" applyProtection="1">
      <alignment horizontal="right"/>
      <protection locked="0"/>
    </xf>
    <xf numFmtId="1" fontId="24" fillId="5" borderId="14" xfId="0" applyNumberFormat="1" applyFont="1" applyFill="1" applyBorder="1" applyAlignment="1" applyProtection="1">
      <alignment horizontal="left"/>
      <protection locked="0"/>
    </xf>
    <xf numFmtId="0" fontId="0" fillId="0" borderId="15" xfId="0" applyFill="1" applyBorder="1" applyAlignment="1">
      <alignment horizontal="right"/>
    </xf>
    <xf numFmtId="0" fontId="0" fillId="0" borderId="7" xfId="0" applyFill="1" applyBorder="1" applyAlignment="1">
      <alignment horizontal="right"/>
    </xf>
    <xf numFmtId="168" fontId="25" fillId="0" borderId="0" xfId="0" applyNumberFormat="1" applyFont="1" applyFill="1" applyBorder="1"/>
    <xf numFmtId="169" fontId="25" fillId="0" borderId="0" xfId="0" applyNumberFormat="1" applyFont="1" applyFill="1" applyBorder="1"/>
    <xf numFmtId="0" fontId="25" fillId="0" borderId="20" xfId="0" applyFont="1" applyFill="1" applyBorder="1" applyAlignment="1">
      <alignment horizontal="center"/>
    </xf>
    <xf numFmtId="171" fontId="21" fillId="3" borderId="23" xfId="0" applyNumberFormat="1" applyFont="1" applyFill="1" applyBorder="1" applyAlignment="1" applyProtection="1">
      <alignment horizontal="right"/>
      <protection locked="0"/>
    </xf>
    <xf numFmtId="171" fontId="24" fillId="5" borderId="23" xfId="0" applyNumberFormat="1" applyFont="1" applyFill="1" applyBorder="1" applyAlignment="1" applyProtection="1">
      <alignment horizontal="right"/>
      <protection locked="0"/>
    </xf>
    <xf numFmtId="0" fontId="25" fillId="0" borderId="7" xfId="0" applyFont="1" applyFill="1" applyBorder="1" applyAlignment="1">
      <alignment horizontal="center"/>
    </xf>
    <xf numFmtId="0" fontId="25" fillId="0" borderId="15" xfId="0" applyFont="1" applyFill="1" applyBorder="1" applyAlignment="1">
      <alignment horizontal="right"/>
    </xf>
    <xf numFmtId="0" fontId="25" fillId="0" borderId="24" xfId="0" applyFont="1" applyFill="1" applyBorder="1" applyAlignment="1">
      <alignment horizontal="center"/>
    </xf>
    <xf numFmtId="0" fontId="0" fillId="0" borderId="20" xfId="0" applyFont="1" applyFill="1" applyBorder="1" applyAlignment="1">
      <alignment horizontal="center"/>
    </xf>
    <xf numFmtId="0" fontId="0" fillId="0" borderId="24" xfId="0" applyFont="1" applyFill="1" applyBorder="1" applyAlignment="1">
      <alignment horizontal="center"/>
    </xf>
    <xf numFmtId="169" fontId="0" fillId="0" borderId="0" xfId="0" applyNumberFormat="1" applyFill="1" applyBorder="1"/>
    <xf numFmtId="16" fontId="0" fillId="0" borderId="20" xfId="0" applyNumberFormat="1" applyFill="1" applyBorder="1" applyAlignment="1">
      <alignment horizontal="center"/>
    </xf>
    <xf numFmtId="16" fontId="0" fillId="0" borderId="7" xfId="0" applyNumberFormat="1" applyFont="1" applyFill="1" applyBorder="1" applyAlignment="1">
      <alignment horizontal="center"/>
    </xf>
    <xf numFmtId="16" fontId="0" fillId="0" borderId="24" xfId="0" applyNumberFormat="1" applyFont="1" applyFill="1" applyBorder="1" applyAlignment="1">
      <alignment horizontal="center"/>
    </xf>
    <xf numFmtId="0" fontId="21" fillId="3" borderId="26" xfId="0" applyFont="1" applyFill="1" applyBorder="1" applyAlignment="1" applyProtection="1">
      <alignment horizontal="left"/>
      <protection locked="0"/>
    </xf>
    <xf numFmtId="1" fontId="24" fillId="5" borderId="27" xfId="0" applyNumberFormat="1" applyFont="1" applyFill="1" applyBorder="1" applyAlignment="1" applyProtection="1">
      <alignment horizontal="left"/>
      <protection locked="0"/>
    </xf>
    <xf numFmtId="0" fontId="0" fillId="7" borderId="4" xfId="0" applyFill="1" applyBorder="1"/>
    <xf numFmtId="0" fontId="0" fillId="7" borderId="5" xfId="0" applyFill="1" applyBorder="1" applyAlignment="1">
      <alignment shrinkToFit="1"/>
    </xf>
    <xf numFmtId="0" fontId="0" fillId="7" borderId="5" xfId="0" applyFill="1" applyBorder="1" applyProtection="1"/>
    <xf numFmtId="0" fontId="0" fillId="7" borderId="5" xfId="0" applyFill="1" applyBorder="1"/>
    <xf numFmtId="0" fontId="0" fillId="7" borderId="6" xfId="0" applyFill="1" applyBorder="1" applyAlignment="1"/>
    <xf numFmtId="0" fontId="0" fillId="7" borderId="6" xfId="0" applyFill="1" applyBorder="1"/>
    <xf numFmtId="168" fontId="0" fillId="0" borderId="0" xfId="0" applyNumberFormat="1" applyFont="1" applyBorder="1"/>
    <xf numFmtId="169" fontId="0" fillId="0" borderId="0" xfId="0" applyNumberFormat="1" applyFont="1" applyBorder="1"/>
    <xf numFmtId="168" fontId="0" fillId="0" borderId="8" xfId="0" applyNumberFormat="1" applyFill="1" applyBorder="1"/>
    <xf numFmtId="0" fontId="0" fillId="0" borderId="21" xfId="0" applyBorder="1" applyAlignment="1">
      <alignment horizontal="center"/>
    </xf>
    <xf numFmtId="0" fontId="23" fillId="4" borderId="20" xfId="0" applyFont="1" applyFill="1" applyBorder="1" applyAlignment="1">
      <alignment horizontal="right"/>
    </xf>
    <xf numFmtId="0" fontId="0" fillId="4" borderId="22" xfId="0" applyFill="1" applyBorder="1" applyAlignment="1"/>
    <xf numFmtId="0" fontId="23" fillId="0" borderId="0" xfId="0" applyFont="1" applyFill="1" applyBorder="1" applyAlignment="1">
      <alignment horizontal="center"/>
    </xf>
    <xf numFmtId="0" fontId="0" fillId="4" borderId="20" xfId="0" applyFill="1" applyBorder="1"/>
    <xf numFmtId="0" fontId="0" fillId="4" borderId="7" xfId="0" applyFill="1" applyBorder="1"/>
    <xf numFmtId="0" fontId="0" fillId="0" borderId="3" xfId="0" applyBorder="1" applyAlignment="1">
      <alignment horizontal="center"/>
    </xf>
    <xf numFmtId="171" fontId="21" fillId="3" borderId="37" xfId="0" applyNumberFormat="1" applyFont="1" applyFill="1" applyBorder="1" applyAlignment="1" applyProtection="1">
      <alignment horizontal="right"/>
      <protection locked="0"/>
    </xf>
    <xf numFmtId="171" fontId="24" fillId="5" borderId="37" xfId="0" applyNumberFormat="1" applyFont="1" applyFill="1" applyBorder="1" applyAlignment="1" applyProtection="1">
      <alignment horizontal="right"/>
      <protection locked="0"/>
    </xf>
    <xf numFmtId="0" fontId="0" fillId="0" borderId="8" xfId="0" applyBorder="1"/>
    <xf numFmtId="0" fontId="3" fillId="0" borderId="21" xfId="0" applyNumberFormat="1" applyFont="1" applyFill="1" applyBorder="1" applyAlignment="1">
      <alignment shrinkToFit="1"/>
    </xf>
    <xf numFmtId="0" fontId="23" fillId="0" borderId="1" xfId="0" applyFont="1" applyFill="1" applyBorder="1" applyAlignment="1">
      <alignment horizontal="center"/>
    </xf>
    <xf numFmtId="0" fontId="21" fillId="3" borderId="40" xfId="0" applyFont="1" applyFill="1" applyBorder="1" applyAlignment="1" applyProtection="1">
      <alignment horizontal="left"/>
      <protection locked="0"/>
    </xf>
    <xf numFmtId="0" fontId="3" fillId="0" borderId="3" xfId="0" applyNumberFormat="1" applyFont="1" applyFill="1" applyBorder="1" applyAlignment="1">
      <alignment shrinkToFit="1"/>
    </xf>
    <xf numFmtId="0" fontId="3" fillId="0" borderId="3" xfId="0" applyNumberFormat="1" applyFont="1" applyBorder="1" applyAlignment="1">
      <alignment shrinkToFit="1"/>
    </xf>
    <xf numFmtId="0" fontId="23" fillId="4" borderId="24" xfId="0" applyFont="1" applyFill="1" applyBorder="1" applyAlignment="1">
      <alignment horizontal="right"/>
    </xf>
    <xf numFmtId="0" fontId="0" fillId="4" borderId="25" xfId="0" applyFill="1" applyBorder="1" applyAlignment="1"/>
    <xf numFmtId="175" fontId="0" fillId="7" borderId="6" xfId="0" applyNumberFormat="1" applyFill="1" applyBorder="1" applyAlignment="1"/>
    <xf numFmtId="0" fontId="3" fillId="0" borderId="20" xfId="0" applyFont="1" applyBorder="1"/>
    <xf numFmtId="169" fontId="0" fillId="0" borderId="21" xfId="0" applyNumberFormat="1" applyFont="1" applyBorder="1"/>
    <xf numFmtId="0" fontId="0" fillId="0" borderId="22" xfId="0" applyFont="1" applyBorder="1"/>
    <xf numFmtId="0" fontId="0" fillId="0" borderId="20" xfId="0" applyBorder="1"/>
    <xf numFmtId="0" fontId="0" fillId="0" borderId="21" xfId="0" applyBorder="1"/>
    <xf numFmtId="0" fontId="3" fillId="0" borderId="21" xfId="0" applyFont="1" applyBorder="1"/>
    <xf numFmtId="0" fontId="25" fillId="4" borderId="20" xfId="0" applyFont="1" applyFill="1" applyBorder="1" applyAlignment="1">
      <alignment horizontal="right"/>
    </xf>
    <xf numFmtId="0" fontId="0" fillId="0" borderId="22" xfId="0" applyBorder="1"/>
    <xf numFmtId="0" fontId="0" fillId="0" borderId="20" xfId="0" applyFill="1" applyBorder="1" applyAlignment="1"/>
    <xf numFmtId="168" fontId="0" fillId="0" borderId="21" xfId="0" applyNumberFormat="1" applyFont="1" applyFill="1" applyBorder="1"/>
    <xf numFmtId="0" fontId="0" fillId="0" borderId="21" xfId="0" applyFont="1" applyFill="1" applyBorder="1"/>
    <xf numFmtId="0" fontId="3" fillId="0" borderId="21" xfId="0" applyFont="1" applyFill="1" applyBorder="1"/>
    <xf numFmtId="0" fontId="0" fillId="0" borderId="21" xfId="0" applyFill="1" applyBorder="1"/>
    <xf numFmtId="1" fontId="3" fillId="7" borderId="20" xfId="0" applyNumberFormat="1" applyFont="1" applyFill="1" applyBorder="1" applyAlignment="1">
      <alignment shrinkToFit="1"/>
    </xf>
    <xf numFmtId="0" fontId="0" fillId="7" borderId="22" xfId="0" applyFill="1" applyBorder="1" applyAlignment="1"/>
    <xf numFmtId="0" fontId="0" fillId="0" borderId="8" xfId="0" applyFont="1" applyBorder="1"/>
    <xf numFmtId="0" fontId="3" fillId="0" borderId="0" xfId="0" applyFont="1" applyBorder="1"/>
    <xf numFmtId="0" fontId="25" fillId="4" borderId="7" xfId="0" applyFont="1" applyFill="1" applyBorder="1" applyAlignment="1">
      <alignment horizontal="right"/>
    </xf>
    <xf numFmtId="0" fontId="0" fillId="0" borderId="7" xfId="0" applyFont="1" applyFill="1" applyBorder="1" applyAlignment="1"/>
    <xf numFmtId="1" fontId="3" fillId="7" borderId="7" xfId="0" applyNumberFormat="1" applyFont="1" applyFill="1" applyBorder="1" applyAlignment="1">
      <alignment shrinkToFit="1"/>
    </xf>
    <xf numFmtId="0" fontId="0" fillId="7" borderId="8" xfId="0" applyFill="1" applyBorder="1" applyAlignment="1"/>
    <xf numFmtId="0" fontId="15" fillId="0" borderId="7" xfId="2" applyBorder="1" applyAlignment="1" applyProtection="1"/>
    <xf numFmtId="0" fontId="0" fillId="0" borderId="24" xfId="0" applyBorder="1"/>
    <xf numFmtId="0" fontId="0" fillId="0" borderId="3" xfId="0" applyBorder="1"/>
    <xf numFmtId="0" fontId="3" fillId="0" borderId="3" xfId="0" applyFont="1" applyBorder="1"/>
    <xf numFmtId="0" fontId="25" fillId="4" borderId="24" xfId="0" applyFont="1" applyFill="1" applyBorder="1" applyAlignment="1">
      <alignment horizontal="right"/>
    </xf>
    <xf numFmtId="0" fontId="0" fillId="0" borderId="9" xfId="0" applyFont="1" applyFill="1" applyBorder="1" applyAlignment="1"/>
    <xf numFmtId="0" fontId="0" fillId="0" borderId="1" xfId="0" applyFont="1" applyFill="1" applyBorder="1"/>
    <xf numFmtId="0" fontId="3" fillId="0" borderId="1" xfId="0" applyFont="1" applyFill="1" applyBorder="1"/>
    <xf numFmtId="0" fontId="0" fillId="0" borderId="1" xfId="0" applyFill="1" applyBorder="1"/>
    <xf numFmtId="169" fontId="0" fillId="0" borderId="3" xfId="0" applyNumberFormat="1" applyFont="1" applyBorder="1"/>
    <xf numFmtId="0" fontId="0" fillId="0" borderId="25" xfId="0" applyFont="1" applyBorder="1"/>
    <xf numFmtId="0" fontId="3" fillId="0" borderId="4" xfId="0" applyFont="1" applyBorder="1"/>
    <xf numFmtId="0" fontId="0" fillId="0" borderId="3" xfId="0" applyFont="1" applyBorder="1" applyAlignment="1">
      <alignment horizontal="center"/>
    </xf>
    <xf numFmtId="0" fontId="22" fillId="0" borderId="3" xfId="0" applyFont="1" applyFill="1" applyBorder="1" applyAlignment="1">
      <alignment horizontal="center"/>
    </xf>
    <xf numFmtId="0" fontId="3" fillId="4" borderId="4" xfId="0" applyFont="1" applyFill="1" applyBorder="1" applyAlignment="1"/>
    <xf numFmtId="0" fontId="0" fillId="4" borderId="6" xfId="0" applyFont="1" applyFill="1" applyBorder="1" applyAlignment="1">
      <alignment shrinkToFit="1"/>
    </xf>
    <xf numFmtId="0" fontId="0" fillId="0" borderId="5" xfId="0" applyBorder="1"/>
    <xf numFmtId="0" fontId="0" fillId="0" borderId="24" xfId="0" applyFont="1" applyFill="1" applyBorder="1" applyAlignment="1"/>
    <xf numFmtId="168" fontId="0" fillId="0" borderId="3" xfId="0" applyNumberFormat="1" applyFont="1" applyFill="1" applyBorder="1"/>
    <xf numFmtId="0" fontId="0" fillId="0" borderId="3" xfId="0" applyFont="1" applyFill="1" applyBorder="1"/>
    <xf numFmtId="0" fontId="3" fillId="0" borderId="3" xfId="0" applyFont="1" applyFill="1" applyBorder="1"/>
    <xf numFmtId="0" fontId="0" fillId="0" borderId="3" xfId="0" applyFill="1" applyBorder="1"/>
    <xf numFmtId="0" fontId="3" fillId="7" borderId="24" xfId="0" applyFont="1" applyFill="1" applyBorder="1" applyAlignment="1"/>
    <xf numFmtId="0" fontId="0" fillId="7" borderId="25" xfId="0" applyFont="1" applyFill="1" applyBorder="1" applyAlignment="1"/>
    <xf numFmtId="0" fontId="0" fillId="0" borderId="25" xfId="0" applyBorder="1"/>
    <xf numFmtId="168" fontId="0" fillId="0" borderId="0" xfId="0" applyNumberFormat="1" applyFont="1"/>
    <xf numFmtId="169" fontId="0" fillId="0" borderId="0" xfId="0" applyNumberFormat="1" applyFont="1"/>
    <xf numFmtId="0" fontId="0" fillId="0" borderId="0" xfId="0" applyFont="1" applyAlignment="1">
      <alignment horizontal="center"/>
    </xf>
    <xf numFmtId="0" fontId="0" fillId="0" borderId="0" xfId="0" applyAlignment="1">
      <alignment horizontal="right"/>
    </xf>
    <xf numFmtId="0" fontId="0" fillId="0" borderId="0" xfId="0" applyBorder="1" applyAlignment="1">
      <alignment horizontal="center"/>
    </xf>
    <xf numFmtId="0" fontId="0" fillId="5" borderId="0" xfId="0" applyFill="1" applyAlignment="1">
      <alignment shrinkToFit="1"/>
    </xf>
    <xf numFmtId="0" fontId="0" fillId="0" borderId="0" xfId="0" applyFill="1" applyAlignment="1">
      <alignment shrinkToFit="1"/>
    </xf>
    <xf numFmtId="0" fontId="0" fillId="0" borderId="0" xfId="0" applyFill="1"/>
    <xf numFmtId="0" fontId="0" fillId="0" borderId="0" xfId="0" applyFill="1" applyAlignment="1">
      <alignment horizontal="right"/>
    </xf>
    <xf numFmtId="0" fontId="0" fillId="0" borderId="0" xfId="0" applyFill="1" applyAlignment="1">
      <alignment horizontal="center"/>
    </xf>
    <xf numFmtId="0" fontId="34" fillId="0" borderId="0" xfId="4" applyProtection="1"/>
    <xf numFmtId="0" fontId="34" fillId="0" borderId="46" xfId="4" applyFont="1" applyBorder="1" applyProtection="1"/>
    <xf numFmtId="0" fontId="35" fillId="0" borderId="0" xfId="4" applyFont="1" applyAlignment="1">
      <alignment horizontal="center"/>
    </xf>
    <xf numFmtId="0" fontId="34" fillId="0" borderId="34" xfId="4" applyFont="1" applyBorder="1" applyProtection="1"/>
    <xf numFmtId="0" fontId="34" fillId="0" borderId="0" xfId="4" applyFont="1" applyProtection="1"/>
    <xf numFmtId="0" fontId="34" fillId="0" borderId="36" xfId="4" applyBorder="1" applyAlignment="1" applyProtection="1">
      <alignment horizontal="center"/>
    </xf>
    <xf numFmtId="0" fontId="36" fillId="0" borderId="47" xfId="4" applyFont="1" applyFill="1" applyBorder="1" applyAlignment="1" applyProtection="1">
      <alignment horizontal="center"/>
    </xf>
    <xf numFmtId="0" fontId="36" fillId="0" borderId="1" xfId="4" applyFont="1" applyFill="1" applyBorder="1" applyAlignment="1" applyProtection="1">
      <alignment horizontal="center"/>
    </xf>
    <xf numFmtId="0" fontId="36" fillId="0" borderId="36" xfId="4" applyFont="1" applyFill="1" applyBorder="1" applyAlignment="1" applyProtection="1">
      <alignment horizontal="center"/>
    </xf>
    <xf numFmtId="0" fontId="36" fillId="0" borderId="48" xfId="4" applyFont="1" applyBorder="1" applyAlignment="1" applyProtection="1">
      <alignment horizontal="center"/>
    </xf>
    <xf numFmtId="0" fontId="36" fillId="0" borderId="31" xfId="4" applyFont="1" applyBorder="1" applyAlignment="1" applyProtection="1">
      <alignment horizontal="center"/>
    </xf>
    <xf numFmtId="0" fontId="34" fillId="0" borderId="30" xfId="4" applyBorder="1" applyProtection="1"/>
    <xf numFmtId="173" fontId="34" fillId="0" borderId="30" xfId="4" applyNumberFormat="1" applyBorder="1" applyProtection="1"/>
    <xf numFmtId="0" fontId="34" fillId="0" borderId="0" xfId="4" applyAlignment="1" applyProtection="1">
      <alignment horizontal="center"/>
    </xf>
    <xf numFmtId="0" fontId="34" fillId="0" borderId="0" xfId="4" applyAlignment="1" applyProtection="1">
      <alignment shrinkToFit="1"/>
    </xf>
    <xf numFmtId="0" fontId="34" fillId="0" borderId="0" xfId="4" applyBorder="1" applyAlignment="1" applyProtection="1">
      <alignment horizontal="center"/>
    </xf>
    <xf numFmtId="0" fontId="36" fillId="0" borderId="46" xfId="4" applyFont="1" applyFill="1" applyBorder="1" applyAlignment="1" applyProtection="1">
      <alignment horizontal="center"/>
    </xf>
    <xf numFmtId="0" fontId="36" fillId="0" borderId="0" xfId="4" applyFont="1" applyFill="1" applyBorder="1" applyAlignment="1" applyProtection="1">
      <alignment horizontal="center"/>
    </xf>
    <xf numFmtId="0" fontId="36" fillId="0" borderId="34" xfId="4" applyFont="1" applyFill="1" applyBorder="1" applyAlignment="1" applyProtection="1">
      <alignment horizontal="center"/>
    </xf>
    <xf numFmtId="0" fontId="34" fillId="0" borderId="0" xfId="4" applyFont="1" applyBorder="1" applyProtection="1"/>
    <xf numFmtId="0" fontId="36" fillId="0" borderId="30" xfId="4" applyFont="1" applyBorder="1" applyAlignment="1" applyProtection="1">
      <alignment horizontal="center"/>
    </xf>
    <xf numFmtId="0" fontId="36" fillId="0" borderId="9" xfId="4" applyFont="1" applyFill="1" applyBorder="1" applyAlignment="1" applyProtection="1">
      <alignment horizontal="center"/>
    </xf>
    <xf numFmtId="0" fontId="36" fillId="0" borderId="7" xfId="4" applyFont="1" applyFill="1" applyBorder="1" applyAlignment="1" applyProtection="1">
      <alignment horizontal="center"/>
    </xf>
    <xf numFmtId="0" fontId="35" fillId="0" borderId="7" xfId="4" applyFont="1" applyBorder="1" applyAlignment="1">
      <alignment horizontal="center"/>
    </xf>
    <xf numFmtId="173" fontId="34" fillId="0" borderId="49" xfId="4" applyNumberFormat="1" applyBorder="1" applyProtection="1"/>
    <xf numFmtId="0" fontId="35" fillId="0" borderId="33" xfId="4" applyFont="1" applyBorder="1" applyAlignment="1">
      <alignment horizontal="center"/>
    </xf>
    <xf numFmtId="0" fontId="36" fillId="0" borderId="35" xfId="4" applyFont="1" applyFill="1" applyBorder="1" applyAlignment="1" applyProtection="1">
      <alignment horizontal="center"/>
    </xf>
    <xf numFmtId="0" fontId="36" fillId="0" borderId="33" xfId="4" applyFont="1" applyFill="1" applyBorder="1" applyAlignment="1" applyProtection="1">
      <alignment horizontal="center"/>
    </xf>
    <xf numFmtId="173" fontId="34" fillId="0" borderId="29" xfId="4" applyNumberFormat="1" applyBorder="1" applyProtection="1"/>
    <xf numFmtId="0" fontId="4" fillId="0" borderId="28" xfId="0" applyFont="1" applyFill="1" applyBorder="1" applyAlignment="1" applyProtection="1">
      <alignment horizontal="left"/>
      <protection locked="0"/>
    </xf>
    <xf numFmtId="0" fontId="4" fillId="0" borderId="32" xfId="0" applyFont="1" applyFill="1" applyBorder="1" applyAlignment="1" applyProtection="1">
      <alignment horizontal="left"/>
      <protection locked="0"/>
    </xf>
    <xf numFmtId="0" fontId="4" fillId="0" borderId="38" xfId="0" applyFont="1" applyFill="1" applyBorder="1" applyAlignment="1" applyProtection="1">
      <alignment horizontal="left"/>
      <protection locked="0"/>
    </xf>
    <xf numFmtId="0" fontId="0" fillId="0" borderId="0" xfId="0" applyFill="1" applyAlignment="1"/>
    <xf numFmtId="0" fontId="0" fillId="5" borderId="0" xfId="0" applyFill="1" applyAlignment="1"/>
    <xf numFmtId="0" fontId="34" fillId="5" borderId="0" xfId="4" applyFill="1" applyProtection="1"/>
    <xf numFmtId="0" fontId="34" fillId="5" borderId="33" xfId="4" applyFont="1" applyFill="1" applyBorder="1" applyAlignment="1" applyProtection="1">
      <alignment horizontal="center"/>
    </xf>
    <xf numFmtId="0" fontId="34" fillId="5" borderId="0" xfId="4" applyFont="1" applyFill="1" applyBorder="1" applyAlignment="1" applyProtection="1">
      <alignment horizontal="center"/>
    </xf>
    <xf numFmtId="0" fontId="34" fillId="5" borderId="0" xfId="4" applyFont="1" applyFill="1" applyBorder="1" applyProtection="1"/>
    <xf numFmtId="0" fontId="36" fillId="5" borderId="33" xfId="4" applyFont="1" applyFill="1" applyBorder="1" applyAlignment="1" applyProtection="1">
      <alignment horizontal="center"/>
    </xf>
    <xf numFmtId="0" fontId="36" fillId="5" borderId="0" xfId="4" applyFont="1" applyFill="1" applyBorder="1" applyAlignment="1" applyProtection="1">
      <alignment horizontal="center"/>
    </xf>
    <xf numFmtId="0" fontId="34" fillId="5" borderId="33" xfId="4" applyFill="1" applyBorder="1" applyAlignment="1" applyProtection="1">
      <alignment horizontal="center"/>
    </xf>
    <xf numFmtId="0" fontId="3" fillId="5" borderId="0" xfId="0" applyFont="1" applyFill="1" applyAlignment="1">
      <alignment horizontal="center" shrinkToFit="1"/>
    </xf>
    <xf numFmtId="0" fontId="0" fillId="5" borderId="0" xfId="0" applyFill="1" applyAlignment="1">
      <alignment horizontal="center" shrinkToFit="1"/>
    </xf>
    <xf numFmtId="0" fontId="34" fillId="5" borderId="0" xfId="4" applyFill="1" applyAlignment="1" applyProtection="1">
      <alignment horizontal="center"/>
    </xf>
    <xf numFmtId="0" fontId="9" fillId="0" borderId="0" xfId="0" applyFont="1" applyAlignment="1">
      <alignment horizontal="center" shrinkToFit="1"/>
    </xf>
    <xf numFmtId="0" fontId="0" fillId="0" borderId="0" xfId="0"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169" fontId="0" fillId="0" borderId="5" xfId="0" applyNumberFormat="1" applyFont="1" applyBorder="1" applyAlignment="1">
      <alignment horizontal="right" shrinkToFit="1"/>
    </xf>
    <xf numFmtId="170" fontId="3" fillId="9" borderId="21" xfId="0" applyNumberFormat="1" applyFont="1" applyFill="1" applyBorder="1" applyAlignment="1">
      <alignment shrinkToFit="1"/>
    </xf>
    <xf numFmtId="0" fontId="3" fillId="9" borderId="22" xfId="0" applyFont="1" applyFill="1" applyBorder="1" applyAlignment="1">
      <alignment shrinkToFit="1"/>
    </xf>
    <xf numFmtId="170" fontId="3" fillId="9" borderId="0" xfId="0" applyNumberFormat="1" applyFont="1" applyFill="1" applyBorder="1" applyAlignment="1">
      <alignment shrinkToFit="1"/>
    </xf>
    <xf numFmtId="0" fontId="3" fillId="9" borderId="8" xfId="0" applyFont="1" applyFill="1" applyBorder="1" applyAlignment="1">
      <alignment shrinkToFit="1"/>
    </xf>
    <xf numFmtId="170" fontId="3" fillId="9" borderId="3" xfId="0" applyNumberFormat="1" applyFont="1" applyFill="1" applyBorder="1" applyAlignment="1">
      <alignment shrinkToFit="1"/>
    </xf>
    <xf numFmtId="0" fontId="3" fillId="9" borderId="25" xfId="0" applyFont="1" applyFill="1" applyBorder="1" applyAlignment="1">
      <alignment shrinkToFit="1"/>
    </xf>
    <xf numFmtId="170" fontId="23" fillId="10" borderId="21" xfId="0" applyNumberFormat="1" applyFont="1" applyFill="1" applyBorder="1" applyAlignment="1">
      <alignment shrinkToFit="1"/>
    </xf>
    <xf numFmtId="0" fontId="23" fillId="10" borderId="22" xfId="0" applyFont="1" applyFill="1" applyBorder="1" applyAlignment="1">
      <alignment shrinkToFit="1"/>
    </xf>
    <xf numFmtId="170" fontId="23" fillId="10" borderId="0" xfId="0" applyNumberFormat="1" applyFont="1" applyFill="1" applyBorder="1" applyAlignment="1">
      <alignment shrinkToFit="1"/>
    </xf>
    <xf numFmtId="0" fontId="23" fillId="10" borderId="8" xfId="0" applyFont="1" applyFill="1" applyBorder="1" applyAlignment="1">
      <alignment shrinkToFit="1"/>
    </xf>
    <xf numFmtId="170" fontId="23" fillId="10" borderId="3" xfId="0" applyNumberFormat="1" applyFont="1" applyFill="1" applyBorder="1" applyAlignment="1">
      <alignment shrinkToFit="1"/>
    </xf>
    <xf numFmtId="0" fontId="23" fillId="10" borderId="25" xfId="0" applyFont="1" applyFill="1" applyBorder="1" applyAlignment="1">
      <alignment shrinkToFit="1"/>
    </xf>
    <xf numFmtId="170" fontId="23" fillId="2" borderId="21" xfId="0" applyNumberFormat="1" applyFont="1" applyFill="1" applyBorder="1" applyAlignment="1">
      <alignment shrinkToFit="1"/>
    </xf>
    <xf numFmtId="0" fontId="23" fillId="2" borderId="22" xfId="0" applyFont="1" applyFill="1" applyBorder="1" applyAlignment="1">
      <alignment shrinkToFit="1"/>
    </xf>
    <xf numFmtId="170" fontId="23" fillId="2" borderId="0" xfId="0" applyNumberFormat="1" applyFont="1" applyFill="1" applyBorder="1" applyAlignment="1">
      <alignment shrinkToFit="1"/>
    </xf>
    <xf numFmtId="0" fontId="23" fillId="2" borderId="8" xfId="0" applyFont="1" applyFill="1" applyBorder="1" applyAlignment="1">
      <alignment shrinkToFit="1"/>
    </xf>
    <xf numFmtId="170" fontId="23" fillId="2" borderId="3" xfId="0" applyNumberFormat="1" applyFont="1" applyFill="1" applyBorder="1" applyAlignment="1">
      <alignment shrinkToFit="1"/>
    </xf>
    <xf numFmtId="0" fontId="23" fillId="2" borderId="25" xfId="0" applyFont="1" applyFill="1" applyBorder="1" applyAlignment="1">
      <alignment shrinkToFit="1"/>
    </xf>
    <xf numFmtId="170" fontId="3" fillId="11" borderId="0" xfId="0" applyNumberFormat="1" applyFont="1" applyFill="1" applyBorder="1" applyAlignment="1">
      <alignment shrinkToFit="1"/>
    </xf>
    <xf numFmtId="0" fontId="3" fillId="11" borderId="8" xfId="0" applyNumberFormat="1" applyFont="1" applyFill="1" applyBorder="1" applyAlignment="1">
      <alignment shrinkToFit="1"/>
    </xf>
    <xf numFmtId="170" fontId="23" fillId="12" borderId="21" xfId="0" applyNumberFormat="1" applyFont="1" applyFill="1" applyBorder="1" applyAlignment="1">
      <alignment shrinkToFit="1"/>
    </xf>
    <xf numFmtId="0" fontId="23" fillId="12" borderId="22" xfId="0" applyFont="1" applyFill="1" applyBorder="1" applyAlignment="1">
      <alignment shrinkToFit="1"/>
    </xf>
    <xf numFmtId="170" fontId="23" fillId="12" borderId="0" xfId="0" applyNumberFormat="1" applyFont="1" applyFill="1" applyBorder="1" applyAlignment="1">
      <alignment shrinkToFit="1"/>
    </xf>
    <xf numFmtId="0" fontId="23" fillId="12" borderId="8" xfId="0" applyFont="1" applyFill="1" applyBorder="1" applyAlignment="1">
      <alignment shrinkToFit="1"/>
    </xf>
    <xf numFmtId="170" fontId="23" fillId="12" borderId="3" xfId="0" applyNumberFormat="1" applyFont="1" applyFill="1" applyBorder="1" applyAlignment="1">
      <alignment shrinkToFit="1"/>
    </xf>
    <xf numFmtId="0" fontId="23" fillId="12" borderId="25" xfId="0" applyFont="1" applyFill="1" applyBorder="1" applyAlignment="1">
      <alignment shrinkToFit="1"/>
    </xf>
    <xf numFmtId="170" fontId="3" fillId="13" borderId="21" xfId="0" applyNumberFormat="1" applyFont="1" applyFill="1" applyBorder="1" applyAlignment="1">
      <alignment shrinkToFit="1"/>
    </xf>
    <xf numFmtId="0" fontId="3" fillId="13" borderId="22" xfId="0" applyFont="1" applyFill="1" applyBorder="1" applyAlignment="1">
      <alignment shrinkToFit="1"/>
    </xf>
    <xf numFmtId="170" fontId="3" fillId="13" borderId="0" xfId="0" applyNumberFormat="1" applyFont="1" applyFill="1" applyBorder="1" applyAlignment="1">
      <alignment shrinkToFit="1"/>
    </xf>
    <xf numFmtId="0" fontId="3" fillId="13" borderId="8" xfId="0" applyFont="1" applyFill="1" applyBorder="1" applyAlignment="1">
      <alignment shrinkToFit="1"/>
    </xf>
    <xf numFmtId="170" fontId="3" fillId="13" borderId="3" xfId="0" applyNumberFormat="1" applyFont="1" applyFill="1" applyBorder="1" applyAlignment="1">
      <alignment shrinkToFit="1"/>
    </xf>
    <xf numFmtId="0" fontId="3" fillId="13" borderId="25" xfId="0" applyFont="1" applyFill="1" applyBorder="1" applyAlignment="1">
      <alignment shrinkToFit="1"/>
    </xf>
    <xf numFmtId="170" fontId="3" fillId="14" borderId="21" xfId="0" applyNumberFormat="1" applyFont="1" applyFill="1" applyBorder="1" applyAlignment="1">
      <alignment shrinkToFit="1"/>
    </xf>
    <xf numFmtId="0" fontId="3" fillId="14" borderId="22" xfId="0" applyFont="1" applyFill="1" applyBorder="1" applyAlignment="1">
      <alignment shrinkToFit="1"/>
    </xf>
    <xf numFmtId="170" fontId="3" fillId="14" borderId="0" xfId="0" applyNumberFormat="1" applyFont="1" applyFill="1" applyBorder="1" applyAlignment="1">
      <alignment shrinkToFit="1"/>
    </xf>
    <xf numFmtId="0" fontId="3" fillId="14" borderId="8" xfId="0" applyFont="1" applyFill="1" applyBorder="1" applyAlignment="1">
      <alignment shrinkToFit="1"/>
    </xf>
    <xf numFmtId="170" fontId="3" fillId="14" borderId="3" xfId="0" applyNumberFormat="1" applyFont="1" applyFill="1" applyBorder="1" applyAlignment="1">
      <alignment shrinkToFit="1"/>
    </xf>
    <xf numFmtId="0" fontId="3" fillId="14" borderId="25" xfId="0" applyFont="1" applyFill="1" applyBorder="1" applyAlignment="1">
      <alignment shrinkToFit="1"/>
    </xf>
    <xf numFmtId="170" fontId="23" fillId="15" borderId="21" xfId="0" applyNumberFormat="1" applyFont="1" applyFill="1" applyBorder="1" applyAlignment="1">
      <alignment shrinkToFit="1"/>
    </xf>
    <xf numFmtId="0" fontId="23" fillId="15" borderId="22" xfId="0" applyFont="1" applyFill="1" applyBorder="1" applyAlignment="1">
      <alignment shrinkToFit="1"/>
    </xf>
    <xf numFmtId="170" fontId="23" fillId="15" borderId="0" xfId="0" applyNumberFormat="1" applyFont="1" applyFill="1" applyBorder="1" applyAlignment="1">
      <alignment shrinkToFit="1"/>
    </xf>
    <xf numFmtId="0" fontId="23" fillId="15" borderId="8" xfId="0" applyFont="1" applyFill="1" applyBorder="1" applyAlignment="1">
      <alignment shrinkToFit="1"/>
    </xf>
    <xf numFmtId="170" fontId="23" fillId="15" borderId="3" xfId="0" applyNumberFormat="1" applyFont="1" applyFill="1" applyBorder="1" applyAlignment="1">
      <alignment shrinkToFit="1"/>
    </xf>
    <xf numFmtId="0" fontId="23" fillId="15" borderId="25" xfId="0" applyFont="1" applyFill="1" applyBorder="1" applyAlignment="1">
      <alignment shrinkToFit="1"/>
    </xf>
    <xf numFmtId="0" fontId="23" fillId="2" borderId="16" xfId="0" applyFont="1" applyFill="1" applyBorder="1"/>
    <xf numFmtId="0" fontId="3" fillId="11" borderId="16" xfId="0" applyFont="1" applyFill="1" applyBorder="1"/>
    <xf numFmtId="0" fontId="23" fillId="12" borderId="16" xfId="0" applyFont="1" applyFill="1" applyBorder="1"/>
    <xf numFmtId="0" fontId="3" fillId="13" borderId="16" xfId="0" applyFont="1" applyFill="1" applyBorder="1"/>
    <xf numFmtId="0" fontId="3" fillId="9" borderId="16" xfId="0" applyFont="1" applyFill="1" applyBorder="1"/>
    <xf numFmtId="0" fontId="23" fillId="10" borderId="16" xfId="0" applyFont="1" applyFill="1" applyBorder="1"/>
    <xf numFmtId="0" fontId="3" fillId="14" borderId="16" xfId="0" applyFont="1" applyFill="1" applyBorder="1"/>
    <xf numFmtId="0" fontId="23" fillId="15" borderId="16" xfId="0" applyFont="1" applyFill="1" applyBorder="1"/>
    <xf numFmtId="0" fontId="3" fillId="7" borderId="9" xfId="0" applyFont="1" applyFill="1" applyBorder="1" applyAlignment="1"/>
    <xf numFmtId="0" fontId="0" fillId="7" borderId="39" xfId="0" applyFill="1" applyBorder="1" applyAlignment="1"/>
    <xf numFmtId="0" fontId="3" fillId="11" borderId="21" xfId="0" applyNumberFormat="1" applyFont="1" applyFill="1" applyBorder="1" applyAlignment="1">
      <alignment shrinkToFit="1"/>
    </xf>
    <xf numFmtId="0" fontId="3" fillId="2" borderId="0" xfId="0" applyNumberFormat="1" applyFont="1" applyFill="1" applyBorder="1" applyAlignment="1">
      <alignment shrinkToFit="1"/>
    </xf>
    <xf numFmtId="0" fontId="3" fillId="9" borderId="0" xfId="0" applyNumberFormat="1" applyFont="1" applyFill="1" applyBorder="1" applyAlignment="1">
      <alignment shrinkToFit="1"/>
    </xf>
    <xf numFmtId="0" fontId="3" fillId="10" borderId="0" xfId="0" applyNumberFormat="1" applyFont="1" applyFill="1" applyBorder="1" applyAlignment="1">
      <alignment shrinkToFit="1"/>
    </xf>
    <xf numFmtId="0" fontId="26" fillId="0" borderId="0" xfId="0" applyFont="1" applyFill="1" applyBorder="1" applyAlignment="1">
      <alignment horizontal="center" vertical="top" wrapText="1"/>
    </xf>
    <xf numFmtId="0" fontId="0" fillId="0" borderId="0" xfId="0" applyFill="1" applyAlignment="1">
      <alignment horizontal="center" shrinkToFit="1"/>
    </xf>
    <xf numFmtId="0" fontId="37" fillId="0" borderId="0" xfId="0" applyFont="1" applyFill="1" applyAlignment="1">
      <alignment horizontal="center"/>
    </xf>
    <xf numFmtId="0" fontId="37" fillId="0" borderId="0" xfId="0" applyFont="1" applyAlignment="1">
      <alignment horizontal="center"/>
    </xf>
    <xf numFmtId="0" fontId="37" fillId="0" borderId="33" xfId="0" applyFont="1" applyBorder="1" applyAlignment="1">
      <alignment horizontal="center"/>
    </xf>
    <xf numFmtId="0" fontId="37" fillId="8" borderId="0" xfId="0" applyFont="1" applyFill="1" applyAlignment="1">
      <alignment horizontal="center"/>
    </xf>
    <xf numFmtId="0" fontId="37" fillId="0" borderId="0" xfId="0" applyFont="1" applyAlignment="1">
      <alignment horizontal="center" shrinkToFit="1"/>
    </xf>
    <xf numFmtId="1" fontId="38" fillId="0" borderId="48" xfId="4" applyNumberFormat="1" applyFont="1" applyBorder="1" applyAlignment="1" applyProtection="1">
      <alignment horizontal="center"/>
    </xf>
    <xf numFmtId="1" fontId="38" fillId="0" borderId="46" xfId="4" applyNumberFormat="1" applyFont="1" applyBorder="1" applyAlignment="1" applyProtection="1">
      <alignment horizontal="center"/>
    </xf>
    <xf numFmtId="1" fontId="38" fillId="0" borderId="47" xfId="4" applyNumberFormat="1" applyFont="1" applyBorder="1" applyAlignment="1" applyProtection="1">
      <alignment horizontal="center"/>
    </xf>
    <xf numFmtId="176" fontId="36" fillId="0" borderId="30" xfId="4" applyNumberFormat="1" applyFont="1" applyBorder="1" applyAlignment="1" applyProtection="1">
      <alignment horizontal="center"/>
    </xf>
    <xf numFmtId="176" fontId="34" fillId="0" borderId="0" xfId="4" applyNumberFormat="1" applyProtection="1"/>
    <xf numFmtId="176" fontId="38" fillId="0" borderId="30" xfId="4" applyNumberFormat="1" applyFont="1" applyBorder="1" applyAlignment="1" applyProtection="1">
      <alignment horizontal="left" shrinkToFit="1"/>
    </xf>
    <xf numFmtId="1" fontId="38" fillId="0" borderId="30" xfId="4" applyNumberFormat="1" applyFont="1" applyBorder="1" applyAlignment="1" applyProtection="1">
      <alignment horizontal="center" shrinkToFit="1"/>
    </xf>
    <xf numFmtId="176" fontId="38" fillId="0" borderId="0" xfId="4" applyNumberFormat="1" applyFont="1" applyBorder="1" applyAlignment="1" applyProtection="1">
      <alignment horizontal="left" shrinkToFit="1"/>
    </xf>
    <xf numFmtId="1" fontId="38" fillId="0" borderId="0" xfId="4" applyNumberFormat="1" applyFont="1" applyBorder="1" applyAlignment="1" applyProtection="1">
      <alignment horizontal="center" shrinkToFit="1"/>
    </xf>
    <xf numFmtId="176" fontId="38" fillId="0" borderId="1" xfId="4" applyNumberFormat="1" applyFont="1" applyBorder="1" applyAlignment="1" applyProtection="1">
      <alignment horizontal="left" shrinkToFit="1"/>
    </xf>
    <xf numFmtId="1" fontId="38" fillId="0" borderId="1" xfId="4" applyNumberFormat="1" applyFont="1" applyBorder="1" applyAlignment="1" applyProtection="1">
      <alignment horizontal="center" shrinkToFit="1"/>
    </xf>
    <xf numFmtId="0" fontId="34" fillId="0" borderId="0" xfId="4" applyBorder="1" applyProtection="1"/>
    <xf numFmtId="0" fontId="38" fillId="0" borderId="30" xfId="4" applyFont="1" applyBorder="1" applyAlignment="1" applyProtection="1">
      <alignment shrinkToFit="1"/>
    </xf>
    <xf numFmtId="0" fontId="38" fillId="0" borderId="0" xfId="4" applyFont="1" applyBorder="1" applyAlignment="1" applyProtection="1">
      <alignment shrinkToFit="1"/>
    </xf>
    <xf numFmtId="0" fontId="38" fillId="0" borderId="1" xfId="4" applyFont="1" applyBorder="1" applyAlignment="1" applyProtection="1">
      <alignment shrinkToFit="1"/>
    </xf>
    <xf numFmtId="0" fontId="34" fillId="16" borderId="0" xfId="4" applyFill="1" applyBorder="1" applyProtection="1"/>
    <xf numFmtId="0" fontId="36" fillId="16" borderId="1" xfId="4" applyFont="1" applyFill="1" applyBorder="1" applyAlignment="1" applyProtection="1">
      <alignment horizontal="center"/>
    </xf>
    <xf numFmtId="0" fontId="36" fillId="16" borderId="0" xfId="4" applyFont="1" applyFill="1" applyBorder="1" applyAlignment="1" applyProtection="1">
      <alignment horizontal="center"/>
    </xf>
    <xf numFmtId="0" fontId="38" fillId="16" borderId="30" xfId="4" applyFont="1" applyFill="1" applyBorder="1" applyAlignment="1" applyProtection="1">
      <alignment shrinkToFit="1"/>
    </xf>
    <xf numFmtId="0" fontId="38" fillId="16" borderId="0" xfId="4" applyFont="1" applyFill="1" applyBorder="1" applyAlignment="1" applyProtection="1">
      <alignment shrinkToFit="1"/>
    </xf>
    <xf numFmtId="0" fontId="38" fillId="16" borderId="1" xfId="4" applyFont="1" applyFill="1" applyBorder="1" applyAlignment="1" applyProtection="1">
      <alignment shrinkToFit="1"/>
    </xf>
    <xf numFmtId="0" fontId="34" fillId="16" borderId="30" xfId="4" applyFill="1" applyBorder="1" applyProtection="1"/>
    <xf numFmtId="0" fontId="34" fillId="16" borderId="0" xfId="4" applyFill="1" applyProtection="1"/>
    <xf numFmtId="0" fontId="38" fillId="0" borderId="0" xfId="4" applyNumberFormat="1" applyFont="1" applyBorder="1" applyAlignment="1" applyProtection="1">
      <alignment horizontal="center" shrinkToFit="1"/>
    </xf>
    <xf numFmtId="0" fontId="38" fillId="0" borderId="1" xfId="4" applyNumberFormat="1" applyFont="1" applyBorder="1" applyAlignment="1" applyProtection="1">
      <alignment horizontal="center" shrinkToFit="1"/>
    </xf>
    <xf numFmtId="2" fontId="38" fillId="0" borderId="30" xfId="4" applyNumberFormat="1" applyFont="1" applyBorder="1" applyAlignment="1" applyProtection="1">
      <alignment horizontal="left" shrinkToFit="1"/>
    </xf>
    <xf numFmtId="2" fontId="38" fillId="0" borderId="0" xfId="4" applyNumberFormat="1" applyFont="1" applyBorder="1" applyAlignment="1" applyProtection="1">
      <alignment horizontal="left" shrinkToFit="1"/>
    </xf>
    <xf numFmtId="2" fontId="38" fillId="0" borderId="1" xfId="4" applyNumberFormat="1" applyFont="1" applyBorder="1" applyAlignment="1" applyProtection="1">
      <alignment horizontal="left" shrinkToFit="1"/>
    </xf>
    <xf numFmtId="1" fontId="38" fillId="0" borderId="31" xfId="4" applyNumberFormat="1" applyFont="1" applyBorder="1" applyAlignment="1" applyProtection="1">
      <alignment horizontal="center" shrinkToFit="1"/>
    </xf>
    <xf numFmtId="1" fontId="38" fillId="0" borderId="34" xfId="4" applyNumberFormat="1" applyFont="1" applyBorder="1" applyAlignment="1" applyProtection="1">
      <alignment horizontal="center" shrinkToFit="1"/>
    </xf>
    <xf numFmtId="1" fontId="38" fillId="0" borderId="36" xfId="4" applyNumberFormat="1" applyFont="1" applyBorder="1" applyAlignment="1" applyProtection="1">
      <alignment horizontal="center" shrinkToFit="1"/>
    </xf>
    <xf numFmtId="177" fontId="38" fillId="0" borderId="30" xfId="4" applyNumberFormat="1" applyFont="1" applyBorder="1" applyAlignment="1" applyProtection="1">
      <alignment horizontal="left" shrinkToFit="1"/>
    </xf>
    <xf numFmtId="177" fontId="38" fillId="0" borderId="0" xfId="4" applyNumberFormat="1" applyFont="1" applyBorder="1" applyAlignment="1" applyProtection="1">
      <alignment horizontal="left" shrinkToFit="1"/>
    </xf>
    <xf numFmtId="177" fontId="38" fillId="0" borderId="1" xfId="4" applyNumberFormat="1" applyFont="1" applyBorder="1" applyAlignment="1" applyProtection="1">
      <alignment horizontal="left" shrinkToFit="1"/>
    </xf>
    <xf numFmtId="173" fontId="38" fillId="0" borderId="30" xfId="4" applyNumberFormat="1" applyFont="1" applyBorder="1" applyAlignment="1" applyProtection="1">
      <alignment horizontal="left" shrinkToFit="1"/>
    </xf>
    <xf numFmtId="173" fontId="38" fillId="0" borderId="0" xfId="4" applyNumberFormat="1" applyFont="1" applyBorder="1" applyAlignment="1" applyProtection="1">
      <alignment horizontal="left" shrinkToFit="1"/>
    </xf>
    <xf numFmtId="173" fontId="38" fillId="0" borderId="1" xfId="4" applyNumberFormat="1" applyFont="1" applyBorder="1" applyAlignment="1" applyProtection="1">
      <alignment horizontal="left" shrinkToFit="1"/>
    </xf>
    <xf numFmtId="178" fontId="38" fillId="0" borderId="30" xfId="4" applyNumberFormat="1" applyFont="1" applyBorder="1" applyAlignment="1" applyProtection="1">
      <alignment horizontal="left" shrinkToFit="1"/>
    </xf>
    <xf numFmtId="178" fontId="38" fillId="0" borderId="0" xfId="4" applyNumberFormat="1" applyFont="1" applyBorder="1" applyAlignment="1" applyProtection="1">
      <alignment horizontal="left" shrinkToFit="1"/>
    </xf>
    <xf numFmtId="178" fontId="38" fillId="0" borderId="1" xfId="4" applyNumberFormat="1" applyFont="1" applyBorder="1" applyAlignment="1" applyProtection="1">
      <alignment horizontal="left" shrinkToFit="1"/>
    </xf>
    <xf numFmtId="179" fontId="38" fillId="0" borderId="30" xfId="4" applyNumberFormat="1" applyFont="1" applyBorder="1" applyAlignment="1" applyProtection="1">
      <alignment horizontal="left" shrinkToFit="1"/>
    </xf>
    <xf numFmtId="179" fontId="38" fillId="0" borderId="0" xfId="4" applyNumberFormat="1" applyFont="1" applyBorder="1" applyAlignment="1" applyProtection="1">
      <alignment horizontal="left" shrinkToFit="1"/>
    </xf>
    <xf numFmtId="179" fontId="38" fillId="0" borderId="1" xfId="4" applyNumberFormat="1" applyFont="1" applyBorder="1" applyAlignment="1" applyProtection="1">
      <alignment horizontal="left" shrinkToFit="1"/>
    </xf>
    <xf numFmtId="180" fontId="38" fillId="0" borderId="30" xfId="4" applyNumberFormat="1" applyFont="1" applyBorder="1" applyAlignment="1" applyProtection="1">
      <alignment horizontal="left" shrinkToFit="1"/>
    </xf>
    <xf numFmtId="180" fontId="38" fillId="0" borderId="0" xfId="4" applyNumberFormat="1" applyFont="1" applyBorder="1" applyAlignment="1" applyProtection="1">
      <alignment horizontal="left" shrinkToFit="1"/>
    </xf>
    <xf numFmtId="180" fontId="38" fillId="0" borderId="1" xfId="4" applyNumberFormat="1" applyFont="1" applyBorder="1" applyAlignment="1" applyProtection="1">
      <alignment horizontal="left" shrinkToFit="1"/>
    </xf>
    <xf numFmtId="181" fontId="38" fillId="0" borderId="49" xfId="4" applyNumberFormat="1" applyFont="1" applyBorder="1" applyAlignment="1" applyProtection="1">
      <alignment horizontal="left" shrinkToFit="1"/>
    </xf>
    <xf numFmtId="181" fontId="38" fillId="0" borderId="7" xfId="4" applyNumberFormat="1" applyFont="1" applyBorder="1" applyAlignment="1" applyProtection="1">
      <alignment horizontal="left" shrinkToFit="1"/>
    </xf>
    <xf numFmtId="181" fontId="38" fillId="0" borderId="9" xfId="4" applyNumberFormat="1" applyFont="1" applyBorder="1" applyAlignment="1" applyProtection="1">
      <alignment horizontal="left" shrinkToFit="1"/>
    </xf>
    <xf numFmtId="182" fontId="38" fillId="0" borderId="29" xfId="4" applyNumberFormat="1" applyFont="1" applyBorder="1" applyAlignment="1" applyProtection="1">
      <alignment horizontal="left" shrinkToFit="1"/>
    </xf>
    <xf numFmtId="182" fontId="38" fillId="0" borderId="33" xfId="4" applyNumberFormat="1" applyFont="1" applyBorder="1" applyAlignment="1" applyProtection="1">
      <alignment horizontal="left" shrinkToFit="1"/>
    </xf>
    <xf numFmtId="182" fontId="38" fillId="0" borderId="35" xfId="4" applyNumberFormat="1" applyFont="1" applyBorder="1" applyAlignment="1" applyProtection="1">
      <alignment horizontal="left" shrinkToFit="1"/>
    </xf>
    <xf numFmtId="49" fontId="0" fillId="0" borderId="0" xfId="0" applyNumberFormat="1"/>
    <xf numFmtId="174" fontId="0" fillId="0" borderId="0" xfId="0" applyNumberFormat="1" applyAlignment="1">
      <alignment horizontal="right"/>
    </xf>
    <xf numFmtId="0" fontId="37" fillId="0" borderId="0" xfId="0" applyFont="1"/>
    <xf numFmtId="0" fontId="2" fillId="0" borderId="0" xfId="0" applyFont="1"/>
    <xf numFmtId="0" fontId="3" fillId="13" borderId="21" xfId="0" applyNumberFormat="1" applyFont="1" applyFill="1" applyBorder="1" applyAlignment="1">
      <alignment shrinkToFit="1"/>
    </xf>
    <xf numFmtId="0" fontId="3" fillId="12" borderId="22" xfId="0" applyNumberFormat="1" applyFont="1" applyFill="1" applyBorder="1" applyAlignment="1">
      <alignment shrinkToFit="1"/>
    </xf>
    <xf numFmtId="0" fontId="3" fillId="11" borderId="0" xfId="0" applyNumberFormat="1" applyFont="1" applyFill="1" applyBorder="1" applyAlignment="1">
      <alignment shrinkToFit="1"/>
    </xf>
    <xf numFmtId="0" fontId="3" fillId="12" borderId="0" xfId="0" applyNumberFormat="1" applyFont="1" applyFill="1" applyBorder="1" applyAlignment="1">
      <alignment shrinkToFit="1"/>
    </xf>
    <xf numFmtId="0" fontId="3" fillId="13" borderId="8" xfId="0" applyNumberFormat="1" applyFont="1" applyFill="1" applyBorder="1" applyAlignment="1">
      <alignment shrinkToFit="1"/>
    </xf>
    <xf numFmtId="0" fontId="3" fillId="10" borderId="8" xfId="0" applyNumberFormat="1" applyFont="1" applyFill="1" applyBorder="1" applyAlignment="1">
      <alignment shrinkToFit="1"/>
    </xf>
    <xf numFmtId="0" fontId="3" fillId="14" borderId="0" xfId="0" applyNumberFormat="1" applyFont="1" applyFill="1" applyBorder="1" applyAlignment="1">
      <alignment shrinkToFit="1"/>
    </xf>
    <xf numFmtId="0" fontId="3" fillId="15" borderId="8" xfId="0" applyNumberFormat="1" applyFont="1" applyFill="1" applyBorder="1" applyAlignment="1">
      <alignment shrinkToFit="1"/>
    </xf>
    <xf numFmtId="0" fontId="3" fillId="9" borderId="8" xfId="0" applyNumberFormat="1" applyFont="1" applyFill="1" applyBorder="1" applyAlignment="1">
      <alignment shrinkToFit="1"/>
    </xf>
    <xf numFmtId="0" fontId="3" fillId="15" borderId="3" xfId="0" applyNumberFormat="1" applyFont="1" applyFill="1" applyBorder="1" applyAlignment="1">
      <alignment shrinkToFit="1"/>
    </xf>
    <xf numFmtId="0" fontId="3" fillId="14" borderId="25" xfId="0" applyNumberFormat="1" applyFont="1" applyFill="1" applyBorder="1" applyAlignment="1">
      <alignment shrinkToFit="1"/>
    </xf>
    <xf numFmtId="0" fontId="3" fillId="13" borderId="22" xfId="0" applyNumberFormat="1" applyFont="1" applyFill="1" applyBorder="1" applyAlignment="1">
      <alignment shrinkToFit="1"/>
    </xf>
    <xf numFmtId="0" fontId="3" fillId="14" borderId="8" xfId="0" applyNumberFormat="1" applyFont="1" applyFill="1" applyBorder="1" applyAlignment="1">
      <alignment shrinkToFit="1"/>
    </xf>
    <xf numFmtId="0" fontId="3" fillId="12" borderId="8" xfId="0" applyNumberFormat="1" applyFont="1" applyFill="1" applyBorder="1" applyAlignment="1">
      <alignment shrinkToFit="1"/>
    </xf>
    <xf numFmtId="0" fontId="3" fillId="0" borderId="22" xfId="0" applyNumberFormat="1" applyFont="1" applyFill="1" applyBorder="1" applyAlignment="1">
      <alignment shrinkToFit="1"/>
    </xf>
    <xf numFmtId="0" fontId="3" fillId="0" borderId="25" xfId="0" applyNumberFormat="1" applyFont="1" applyFill="1" applyBorder="1" applyAlignment="1">
      <alignment shrinkToFit="1"/>
    </xf>
    <xf numFmtId="0" fontId="3" fillId="0" borderId="25" xfId="0" applyNumberFormat="1" applyFont="1" applyBorder="1" applyAlignment="1">
      <alignment shrinkToFit="1"/>
    </xf>
    <xf numFmtId="0" fontId="38" fillId="3" borderId="33" xfId="4" applyFont="1" applyFill="1" applyBorder="1" applyAlignment="1" applyProtection="1">
      <alignment horizontal="center"/>
    </xf>
    <xf numFmtId="0" fontId="38" fillId="3" borderId="0" xfId="4" applyFont="1" applyFill="1" applyBorder="1" applyAlignment="1" applyProtection="1">
      <alignment horizontal="center"/>
    </xf>
    <xf numFmtId="0" fontId="38" fillId="3" borderId="0" xfId="4" applyFont="1" applyFill="1" applyBorder="1" applyProtection="1"/>
    <xf numFmtId="0" fontId="37" fillId="3" borderId="0" xfId="0" applyFont="1" applyFill="1" applyBorder="1" applyAlignment="1">
      <alignment shrinkToFit="1"/>
    </xf>
    <xf numFmtId="0" fontId="37" fillId="3" borderId="0" xfId="0" applyFont="1" applyFill="1" applyBorder="1" applyAlignment="1"/>
    <xf numFmtId="0" fontId="37" fillId="3" borderId="34" xfId="0" applyFont="1" applyFill="1" applyBorder="1" applyAlignment="1">
      <alignment shrinkToFit="1"/>
    </xf>
    <xf numFmtId="0" fontId="39" fillId="3" borderId="33" xfId="4" applyFont="1" applyFill="1" applyBorder="1" applyAlignment="1" applyProtection="1">
      <alignment horizontal="center"/>
    </xf>
    <xf numFmtId="0" fontId="39" fillId="3" borderId="0" xfId="4" applyFont="1" applyFill="1" applyBorder="1" applyAlignment="1" applyProtection="1">
      <alignment horizontal="center"/>
    </xf>
    <xf numFmtId="0" fontId="40" fillId="3" borderId="0" xfId="0" applyFont="1" applyFill="1" applyBorder="1" applyAlignment="1">
      <alignment horizontal="center" shrinkToFit="1"/>
    </xf>
    <xf numFmtId="0" fontId="37" fillId="3" borderId="0" xfId="0" applyFont="1" applyFill="1" applyBorder="1" applyAlignment="1">
      <alignment horizontal="center" shrinkToFit="1"/>
    </xf>
    <xf numFmtId="0" fontId="38" fillId="3" borderId="35" xfId="4" applyFont="1" applyFill="1" applyBorder="1" applyAlignment="1" applyProtection="1">
      <alignment horizontal="center"/>
    </xf>
    <xf numFmtId="0" fontId="38" fillId="3" borderId="1" xfId="4" applyFont="1" applyFill="1" applyBorder="1" applyAlignment="1" applyProtection="1">
      <alignment horizontal="center"/>
    </xf>
    <xf numFmtId="0" fontId="38" fillId="3" borderId="1" xfId="4" applyFont="1" applyFill="1" applyBorder="1" applyProtection="1"/>
    <xf numFmtId="0" fontId="37" fillId="3" borderId="1" xfId="0" applyFont="1" applyFill="1" applyBorder="1" applyAlignment="1">
      <alignment shrinkToFit="1"/>
    </xf>
    <xf numFmtId="0" fontId="37" fillId="3" borderId="36" xfId="0" applyFont="1" applyFill="1" applyBorder="1" applyAlignment="1">
      <alignment shrinkToFit="1"/>
    </xf>
    <xf numFmtId="0" fontId="41" fillId="0" borderId="0" xfId="4" applyFont="1" applyProtection="1"/>
    <xf numFmtId="0" fontId="38" fillId="0" borderId="0" xfId="4" applyFont="1" applyProtection="1"/>
    <xf numFmtId="171" fontId="24" fillId="5" borderId="11" xfId="0" applyNumberFormat="1" applyFont="1" applyFill="1" applyBorder="1" applyAlignment="1" applyProtection="1">
      <alignment horizontal="left"/>
      <protection locked="0"/>
    </xf>
    <xf numFmtId="171" fontId="24" fillId="5" borderId="14" xfId="0" applyNumberFormat="1" applyFont="1" applyFill="1" applyBorder="1" applyAlignment="1" applyProtection="1">
      <alignment horizontal="left"/>
      <protection locked="0"/>
    </xf>
    <xf numFmtId="171" fontId="24" fillId="5" borderId="27" xfId="0" applyNumberFormat="1" applyFont="1" applyFill="1" applyBorder="1" applyAlignment="1" applyProtection="1">
      <alignment horizontal="left"/>
      <protection locked="0"/>
    </xf>
    <xf numFmtId="171" fontId="24" fillId="5" borderId="41" xfId="0" applyNumberFormat="1" applyFont="1" applyFill="1" applyBorder="1" applyAlignment="1" applyProtection="1">
      <alignment horizontal="left"/>
      <protection locked="0"/>
    </xf>
    <xf numFmtId="0" fontId="0" fillId="0" borderId="20" xfId="0" applyBorder="1" applyAlignment="1">
      <alignment horizontal="center"/>
    </xf>
    <xf numFmtId="0" fontId="0" fillId="0" borderId="22" xfId="0" applyBorder="1" applyAlignment="1">
      <alignment horizontal="center"/>
    </xf>
    <xf numFmtId="0" fontId="0" fillId="0" borderId="51" xfId="0" applyBorder="1" applyAlignment="1">
      <alignment horizontal="left"/>
    </xf>
    <xf numFmtId="0" fontId="0" fillId="0" borderId="52" xfId="0" applyBorder="1" applyAlignment="1">
      <alignment horizontal="left"/>
    </xf>
    <xf numFmtId="0" fontId="2" fillId="0" borderId="53" xfId="0" applyNumberFormat="1" applyFont="1" applyFill="1" applyBorder="1"/>
    <xf numFmtId="0" fontId="0" fillId="0" borderId="54" xfId="0" applyBorder="1" applyAlignment="1">
      <alignment horizontal="left"/>
    </xf>
    <xf numFmtId="0" fontId="0" fillId="0" borderId="55" xfId="0" applyBorder="1" applyAlignment="1">
      <alignment horizontal="left"/>
    </xf>
    <xf numFmtId="0" fontId="2" fillId="0" borderId="56" xfId="0" applyNumberFormat="1" applyFont="1" applyFill="1" applyBorder="1"/>
    <xf numFmtId="0" fontId="2" fillId="17" borderId="57" xfId="0" applyFont="1" applyFill="1" applyBorder="1"/>
    <xf numFmtId="0" fontId="2" fillId="17" borderId="58" xfId="0" applyFont="1" applyFill="1" applyBorder="1"/>
    <xf numFmtId="0" fontId="2" fillId="17" borderId="59" xfId="0" applyNumberFormat="1" applyFont="1" applyFill="1" applyBorder="1"/>
    <xf numFmtId="0" fontId="2" fillId="17" borderId="60" xfId="0" applyFont="1" applyFill="1" applyBorder="1"/>
    <xf numFmtId="0" fontId="2" fillId="17" borderId="61" xfId="0" applyFont="1" applyFill="1" applyBorder="1"/>
    <xf numFmtId="0" fontId="25" fillId="17" borderId="16" xfId="0" applyFont="1" applyFill="1" applyBorder="1" applyAlignment="1">
      <alignment horizontal="center"/>
    </xf>
    <xf numFmtId="0" fontId="23" fillId="17" borderId="16" xfId="0" applyFont="1" applyFill="1" applyBorder="1" applyAlignment="1">
      <alignment horizontal="center"/>
    </xf>
    <xf numFmtId="171" fontId="23" fillId="17" borderId="17" xfId="0" applyNumberFormat="1" applyFont="1" applyFill="1" applyBorder="1" applyAlignment="1">
      <alignment shrinkToFit="1"/>
    </xf>
    <xf numFmtId="1" fontId="23" fillId="17" borderId="18" xfId="0" applyNumberFormat="1" applyFont="1" applyFill="1" applyBorder="1" applyAlignment="1">
      <alignment horizontal="left" shrinkToFit="1"/>
    </xf>
    <xf numFmtId="172" fontId="23" fillId="17" borderId="16" xfId="0" applyNumberFormat="1" applyFont="1" applyFill="1" applyBorder="1" applyAlignment="1">
      <alignment horizontal="center"/>
    </xf>
    <xf numFmtId="0" fontId="23" fillId="6" borderId="16" xfId="0" applyNumberFormat="1" applyFont="1" applyFill="1" applyBorder="1" applyAlignment="1">
      <alignment horizontal="center"/>
    </xf>
    <xf numFmtId="0" fontId="25" fillId="17" borderId="15" xfId="0" applyFont="1" applyFill="1" applyBorder="1" applyAlignment="1">
      <alignment horizontal="center"/>
    </xf>
    <xf numFmtId="0" fontId="23" fillId="6" borderId="19" xfId="0" applyNumberFormat="1" applyFont="1" applyFill="1" applyBorder="1" applyAlignment="1">
      <alignment horizontal="center"/>
    </xf>
    <xf numFmtId="0" fontId="25" fillId="4" borderId="8" xfId="0" applyFont="1" applyFill="1" applyBorder="1" applyAlignment="1"/>
    <xf numFmtId="0" fontId="25" fillId="0" borderId="52" xfId="0" applyFont="1" applyBorder="1" applyAlignment="1">
      <alignment horizontal="left"/>
    </xf>
    <xf numFmtId="0" fontId="25" fillId="0" borderId="53" xfId="0" applyNumberFormat="1" applyFont="1" applyFill="1" applyBorder="1"/>
    <xf numFmtId="0" fontId="25" fillId="17" borderId="57" xfId="0" applyFont="1" applyFill="1" applyBorder="1"/>
    <xf numFmtId="0" fontId="25" fillId="17" borderId="58" xfId="0" applyFont="1" applyFill="1" applyBorder="1"/>
    <xf numFmtId="0" fontId="25" fillId="0" borderId="55" xfId="0" applyFont="1" applyBorder="1" applyAlignment="1">
      <alignment horizontal="left"/>
    </xf>
    <xf numFmtId="0" fontId="25" fillId="0" borderId="56" xfId="0" applyNumberFormat="1" applyFont="1" applyFill="1" applyBorder="1"/>
    <xf numFmtId="0" fontId="25" fillId="17" borderId="60" xfId="0" applyFont="1" applyFill="1" applyBorder="1"/>
    <xf numFmtId="0" fontId="25" fillId="17" borderId="61" xfId="0" applyFont="1" applyFill="1" applyBorder="1"/>
    <xf numFmtId="0" fontId="3" fillId="0" borderId="30" xfId="0" applyNumberFormat="1" applyFont="1" applyFill="1" applyBorder="1" applyAlignment="1">
      <alignment horizontal="center" shrinkToFit="1"/>
    </xf>
    <xf numFmtId="0" fontId="3" fillId="0" borderId="0" xfId="0" applyNumberFormat="1" applyFont="1" applyFill="1" applyBorder="1" applyAlignment="1">
      <alignment horizontal="center" shrinkToFit="1"/>
    </xf>
    <xf numFmtId="0" fontId="3" fillId="0" borderId="1" xfId="0" applyNumberFormat="1" applyFont="1" applyFill="1" applyBorder="1" applyAlignment="1">
      <alignment horizontal="center" shrinkToFit="1"/>
    </xf>
    <xf numFmtId="0" fontId="0" fillId="4" borderId="7" xfId="0" applyNumberFormat="1" applyFont="1" applyFill="1" applyBorder="1" applyAlignment="1"/>
    <xf numFmtId="0" fontId="0" fillId="4" borderId="24" xfId="0" applyNumberFormat="1" applyFont="1" applyFill="1" applyBorder="1" applyAlignment="1"/>
    <xf numFmtId="0" fontId="10" fillId="0" borderId="4" xfId="0" applyFont="1" applyBorder="1" applyAlignment="1">
      <alignment horizontal="right"/>
    </xf>
    <xf numFmtId="0" fontId="0" fillId="0" borderId="6" xfId="0" applyFont="1" applyBorder="1" applyAlignment="1">
      <alignment horizontal="center"/>
    </xf>
    <xf numFmtId="0" fontId="0" fillId="0" borderId="5" xfId="0" applyFont="1" applyBorder="1" applyAlignment="1">
      <alignment horizontal="center"/>
    </xf>
    <xf numFmtId="0" fontId="18" fillId="0" borderId="0" xfId="0" applyFont="1"/>
    <xf numFmtId="0" fontId="0" fillId="0" borderId="20" xfId="0" applyFill="1" applyBorder="1" applyAlignment="1">
      <alignment horizontal="right"/>
    </xf>
    <xf numFmtId="0" fontId="0" fillId="0" borderId="7" xfId="0" applyFont="1" applyFill="1" applyBorder="1" applyAlignment="1">
      <alignment horizontal="right"/>
    </xf>
    <xf numFmtId="0" fontId="0" fillId="0" borderId="9" xfId="0" applyFont="1" applyFill="1" applyBorder="1" applyAlignment="1">
      <alignment horizontal="right"/>
    </xf>
    <xf numFmtId="0" fontId="0" fillId="0" borderId="24" xfId="0" applyFont="1" applyFill="1" applyBorder="1" applyAlignment="1">
      <alignment horizontal="right"/>
    </xf>
    <xf numFmtId="169" fontId="0" fillId="0" borderId="22" xfId="0" applyNumberFormat="1" applyFont="1" applyFill="1" applyBorder="1"/>
    <xf numFmtId="169" fontId="0" fillId="0" borderId="8" xfId="0" applyNumberFormat="1" applyFont="1" applyFill="1" applyBorder="1"/>
    <xf numFmtId="169" fontId="0" fillId="0" borderId="25" xfId="0" applyNumberFormat="1" applyFont="1" applyFill="1" applyBorder="1"/>
    <xf numFmtId="0" fontId="27" fillId="0" borderId="21" xfId="0" applyFont="1" applyFill="1" applyBorder="1" applyAlignment="1">
      <alignment vertical="top" wrapText="1"/>
    </xf>
    <xf numFmtId="0" fontId="26" fillId="0" borderId="21" xfId="0" applyFont="1" applyFill="1" applyBorder="1" applyAlignment="1">
      <alignment vertical="top" wrapText="1"/>
    </xf>
    <xf numFmtId="0" fontId="26" fillId="0" borderId="0" xfId="0" applyFont="1" applyFill="1" applyBorder="1" applyAlignment="1">
      <alignment vertical="top" wrapText="1"/>
    </xf>
    <xf numFmtId="0" fontId="15" fillId="0" borderId="0" xfId="2" applyAlignment="1" applyProtection="1">
      <alignment horizontal="center" shrinkToFit="1"/>
    </xf>
    <xf numFmtId="0" fontId="20" fillId="0" borderId="0" xfId="0" applyFont="1" applyAlignment="1">
      <alignment horizontal="center" shrinkToFit="1"/>
    </xf>
    <xf numFmtId="0" fontId="5"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shrinkToFit="1"/>
    </xf>
    <xf numFmtId="0" fontId="26" fillId="0" borderId="21" xfId="0" applyFont="1" applyFill="1" applyBorder="1" applyAlignment="1">
      <alignment horizontal="left" vertical="top" wrapText="1"/>
    </xf>
    <xf numFmtId="0" fontId="26" fillId="0" borderId="0" xfId="0" applyFont="1" applyFill="1" applyBorder="1" applyAlignment="1">
      <alignment horizontal="left" vertical="top" wrapText="1"/>
    </xf>
    <xf numFmtId="0" fontId="0" fillId="0" borderId="7" xfId="0" applyBorder="1" applyAlignment="1">
      <alignment shrinkToFit="1"/>
    </xf>
    <xf numFmtId="0" fontId="0" fillId="0" borderId="0" xfId="0" applyBorder="1" applyAlignment="1">
      <alignment shrinkToFit="1"/>
    </xf>
    <xf numFmtId="0" fontId="22" fillId="3" borderId="7" xfId="0" applyFont="1" applyFill="1" applyBorder="1" applyAlignment="1" applyProtection="1">
      <alignment horizontal="center"/>
      <protection locked="0"/>
    </xf>
    <xf numFmtId="0" fontId="22" fillId="3" borderId="0" xfId="0" applyFont="1" applyFill="1" applyBorder="1" applyAlignment="1" applyProtection="1">
      <alignment horizontal="center"/>
      <protection locked="0"/>
    </xf>
    <xf numFmtId="9" fontId="21" fillId="3" borderId="44" xfId="3" applyFont="1" applyFill="1" applyBorder="1" applyAlignment="1" applyProtection="1">
      <alignment horizontal="center"/>
      <protection locked="0"/>
    </xf>
    <xf numFmtId="9" fontId="21" fillId="3" borderId="45" xfId="3" applyFont="1" applyFill="1" applyBorder="1" applyAlignment="1" applyProtection="1">
      <alignment horizontal="center"/>
      <protection locked="0"/>
    </xf>
    <xf numFmtId="9" fontId="24" fillId="5" borderId="44" xfId="3" applyFont="1" applyFill="1" applyBorder="1" applyAlignment="1" applyProtection="1">
      <alignment horizontal="center"/>
      <protection locked="0"/>
    </xf>
    <xf numFmtId="9" fontId="24" fillId="5" borderId="45" xfId="3" applyFont="1" applyFill="1" applyBorder="1" applyAlignment="1" applyProtection="1">
      <alignment horizontal="center"/>
      <protection locked="0"/>
    </xf>
    <xf numFmtId="0" fontId="2" fillId="0" borderId="7" xfId="0" applyFont="1" applyBorder="1" applyAlignment="1"/>
    <xf numFmtId="0" fontId="2" fillId="0" borderId="0" xfId="0" applyFont="1" applyBorder="1" applyAlignment="1"/>
    <xf numFmtId="0" fontId="46" fillId="3" borderId="24" xfId="2" applyFont="1" applyFill="1" applyBorder="1" applyAlignment="1" applyProtection="1">
      <protection locked="0"/>
    </xf>
    <xf numFmtId="0" fontId="22" fillId="3" borderId="3" xfId="0" applyFont="1" applyFill="1" applyBorder="1" applyAlignment="1" applyProtection="1">
      <protection locked="0"/>
    </xf>
    <xf numFmtId="0" fontId="21" fillId="3" borderId="24" xfId="0" applyFont="1" applyFill="1" applyBorder="1" applyAlignment="1" applyProtection="1">
      <alignment horizontal="center"/>
      <protection locked="0"/>
    </xf>
    <xf numFmtId="0" fontId="21" fillId="3" borderId="25" xfId="0" applyFont="1" applyFill="1" applyBorder="1" applyAlignment="1" applyProtection="1">
      <alignment horizontal="center"/>
      <protection locked="0"/>
    </xf>
    <xf numFmtId="0" fontId="24" fillId="0" borderId="4" xfId="0" applyFont="1" applyFill="1" applyBorder="1" applyAlignment="1">
      <alignment horizontal="center"/>
    </xf>
    <xf numFmtId="0" fontId="24" fillId="0" borderId="6" xfId="0" applyFont="1" applyFill="1" applyBorder="1" applyAlignment="1">
      <alignment horizontal="center"/>
    </xf>
    <xf numFmtId="0" fontId="2" fillId="0" borderId="24" xfId="0" applyFont="1" applyFill="1" applyBorder="1" applyAlignment="1"/>
    <xf numFmtId="0" fontId="2" fillId="0" borderId="3" xfId="0" applyFont="1" applyFill="1" applyBorder="1" applyAlignment="1"/>
    <xf numFmtId="0" fontId="3" fillId="0" borderId="0" xfId="0" applyNumberFormat="1" applyFont="1" applyBorder="1" applyAlignment="1">
      <alignment horizontal="left"/>
    </xf>
    <xf numFmtId="0" fontId="3" fillId="0" borderId="8" xfId="0" applyNumberFormat="1" applyFont="1" applyBorder="1" applyAlignment="1">
      <alignment horizontal="left"/>
    </xf>
    <xf numFmtId="0" fontId="21" fillId="3" borderId="42" xfId="0" applyFont="1" applyFill="1" applyBorder="1" applyAlignment="1" applyProtection="1">
      <alignment horizontal="center"/>
      <protection locked="0"/>
    </xf>
    <xf numFmtId="0" fontId="21" fillId="3" borderId="43" xfId="0" applyFont="1" applyFill="1" applyBorder="1" applyAlignment="1" applyProtection="1">
      <alignment horizontal="center"/>
      <protection locked="0"/>
    </xf>
    <xf numFmtId="0" fontId="24" fillId="5" borderId="42" xfId="0" applyFont="1" applyFill="1" applyBorder="1" applyAlignment="1" applyProtection="1">
      <alignment horizontal="center"/>
      <protection locked="0"/>
    </xf>
    <xf numFmtId="0" fontId="24" fillId="5" borderId="43" xfId="0" applyFont="1" applyFill="1" applyBorder="1" applyAlignment="1" applyProtection="1">
      <alignment horizontal="center"/>
      <protection locked="0"/>
    </xf>
    <xf numFmtId="0" fontId="3" fillId="0" borderId="1" xfId="0" applyNumberFormat="1" applyFont="1" applyBorder="1" applyAlignment="1">
      <alignment horizontal="left"/>
    </xf>
    <xf numFmtId="0" fontId="3" fillId="0" borderId="39" xfId="0" applyNumberFormat="1" applyFont="1" applyBorder="1" applyAlignment="1">
      <alignment horizontal="left"/>
    </xf>
    <xf numFmtId="0" fontId="3" fillId="0" borderId="30" xfId="0" applyNumberFormat="1" applyFont="1" applyFill="1" applyBorder="1" applyAlignment="1">
      <alignment horizontal="right" shrinkToFit="1"/>
    </xf>
    <xf numFmtId="0" fontId="3" fillId="0" borderId="1" xfId="0" applyNumberFormat="1" applyFont="1" applyFill="1" applyBorder="1" applyAlignment="1">
      <alignment horizontal="right" shrinkToFit="1"/>
    </xf>
    <xf numFmtId="0" fontId="3" fillId="0" borderId="0" xfId="0" applyNumberFormat="1" applyFont="1" applyFill="1" applyBorder="1" applyAlignment="1">
      <alignment horizontal="right" shrinkToFit="1"/>
    </xf>
    <xf numFmtId="0" fontId="3" fillId="15" borderId="0" xfId="0" applyNumberFormat="1" applyFont="1" applyFill="1" applyBorder="1" applyAlignment="1">
      <alignment horizontal="left"/>
    </xf>
    <xf numFmtId="0" fontId="3" fillId="15" borderId="8" xfId="0" applyNumberFormat="1" applyFont="1" applyFill="1" applyBorder="1" applyAlignment="1">
      <alignment horizontal="left"/>
    </xf>
    <xf numFmtId="0" fontId="3" fillId="12" borderId="1" xfId="0" applyNumberFormat="1" applyFont="1" applyFill="1" applyBorder="1" applyAlignment="1">
      <alignment horizontal="left"/>
    </xf>
    <xf numFmtId="0" fontId="3" fillId="12" borderId="39" xfId="0" applyNumberFormat="1" applyFont="1" applyFill="1" applyBorder="1" applyAlignment="1">
      <alignment horizontal="left"/>
    </xf>
    <xf numFmtId="0" fontId="3" fillId="13" borderId="0" xfId="0" applyNumberFormat="1" applyFont="1" applyFill="1" applyBorder="1" applyAlignment="1">
      <alignment horizontal="left"/>
    </xf>
    <xf numFmtId="0" fontId="3" fillId="13" borderId="8" xfId="0" applyNumberFormat="1" applyFont="1" applyFill="1" applyBorder="1" applyAlignment="1">
      <alignment horizontal="left"/>
    </xf>
    <xf numFmtId="0" fontId="3" fillId="14" borderId="0" xfId="0" applyNumberFormat="1" applyFont="1" applyFill="1" applyBorder="1" applyAlignment="1">
      <alignment horizontal="left"/>
    </xf>
    <xf numFmtId="0" fontId="3" fillId="14" borderId="8" xfId="0" applyNumberFormat="1" applyFont="1" applyFill="1" applyBorder="1" applyAlignment="1">
      <alignment horizontal="left"/>
    </xf>
    <xf numFmtId="0" fontId="3" fillId="11" borderId="30" xfId="0" applyNumberFormat="1" applyFont="1" applyFill="1" applyBorder="1" applyAlignment="1">
      <alignment horizontal="right" shrinkToFit="1"/>
    </xf>
    <xf numFmtId="0" fontId="3" fillId="9" borderId="0" xfId="0" applyNumberFormat="1" applyFont="1" applyFill="1" applyBorder="1" applyAlignment="1">
      <alignment horizontal="right" shrinkToFit="1"/>
    </xf>
    <xf numFmtId="0" fontId="3" fillId="10" borderId="0" xfId="0" applyNumberFormat="1" applyFont="1" applyFill="1" applyBorder="1" applyAlignment="1">
      <alignment horizontal="right" shrinkToFit="1"/>
    </xf>
    <xf numFmtId="0" fontId="3" fillId="2" borderId="1" xfId="0" applyNumberFormat="1" applyFont="1" applyFill="1" applyBorder="1" applyAlignment="1">
      <alignment horizontal="right" shrinkToFit="1"/>
    </xf>
    <xf numFmtId="0" fontId="23" fillId="15" borderId="35" xfId="0" applyFont="1" applyFill="1" applyBorder="1" applyAlignment="1" applyProtection="1">
      <alignment horizontal="center" shrinkToFit="1"/>
      <protection locked="0"/>
    </xf>
    <xf numFmtId="0" fontId="23" fillId="15" borderId="1" xfId="0" applyFont="1" applyFill="1" applyBorder="1" applyAlignment="1" applyProtection="1">
      <alignment horizontal="center" shrinkToFit="1"/>
      <protection locked="0"/>
    </xf>
    <xf numFmtId="0" fontId="23" fillId="15" borderId="36" xfId="0" applyFont="1" applyFill="1" applyBorder="1" applyAlignment="1" applyProtection="1">
      <alignment horizontal="center" shrinkToFit="1"/>
      <protection locked="0"/>
    </xf>
    <xf numFmtId="0" fontId="23" fillId="15" borderId="35" xfId="0" applyFont="1" applyFill="1" applyBorder="1" applyAlignment="1">
      <alignment horizontal="center" shrinkToFit="1"/>
    </xf>
    <xf numFmtId="0" fontId="23" fillId="15" borderId="1" xfId="0" applyFont="1" applyFill="1" applyBorder="1" applyAlignment="1">
      <alignment horizontal="center" shrinkToFit="1"/>
    </xf>
    <xf numFmtId="0" fontId="23" fillId="15" borderId="39" xfId="0" applyFont="1" applyFill="1" applyBorder="1" applyAlignment="1">
      <alignment horizontal="center" shrinkToFit="1"/>
    </xf>
    <xf numFmtId="0" fontId="23" fillId="15" borderId="9" xfId="0" applyFont="1" applyFill="1" applyBorder="1" applyAlignment="1" applyProtection="1">
      <alignment horizontal="center" shrinkToFit="1"/>
      <protection locked="0"/>
    </xf>
    <xf numFmtId="0" fontId="23" fillId="14" borderId="33" xfId="0" applyFont="1" applyFill="1" applyBorder="1" applyAlignment="1" applyProtection="1">
      <alignment horizontal="center" shrinkToFit="1"/>
      <protection locked="0"/>
    </xf>
    <xf numFmtId="0" fontId="23" fillId="14" borderId="0" xfId="0" applyFont="1" applyFill="1" applyBorder="1" applyAlignment="1" applyProtection="1">
      <alignment horizontal="center" shrinkToFit="1"/>
      <protection locked="0"/>
    </xf>
    <xf numFmtId="0" fontId="23" fillId="14" borderId="34" xfId="0" applyFont="1" applyFill="1" applyBorder="1" applyAlignment="1" applyProtection="1">
      <alignment horizontal="center" shrinkToFit="1"/>
      <protection locked="0"/>
    </xf>
    <xf numFmtId="0" fontId="23" fillId="14" borderId="33" xfId="0" applyFont="1" applyFill="1" applyBorder="1" applyAlignment="1">
      <alignment horizontal="center" shrinkToFit="1"/>
    </xf>
    <xf numFmtId="0" fontId="23" fillId="14" borderId="0" xfId="0" applyFont="1" applyFill="1" applyBorder="1" applyAlignment="1">
      <alignment horizontal="center" shrinkToFit="1"/>
    </xf>
    <xf numFmtId="0" fontId="23" fillId="14" borderId="8" xfId="0" applyFont="1" applyFill="1" applyBorder="1" applyAlignment="1">
      <alignment horizontal="center" shrinkToFit="1"/>
    </xf>
    <xf numFmtId="0" fontId="23" fillId="14" borderId="7" xfId="0" applyFont="1" applyFill="1" applyBorder="1" applyAlignment="1" applyProtection="1">
      <alignment horizontal="center" shrinkToFit="1"/>
      <protection locked="0"/>
    </xf>
    <xf numFmtId="0" fontId="23" fillId="10" borderId="33" xfId="0" applyFont="1" applyFill="1" applyBorder="1" applyAlignment="1" applyProtection="1">
      <alignment horizontal="center" shrinkToFit="1"/>
      <protection locked="0"/>
    </xf>
    <xf numFmtId="0" fontId="23" fillId="10" borderId="0" xfId="0" applyFont="1" applyFill="1" applyBorder="1" applyAlignment="1" applyProtection="1">
      <alignment horizontal="center" shrinkToFit="1"/>
      <protection locked="0"/>
    </xf>
    <xf numFmtId="0" fontId="23" fillId="10" borderId="34" xfId="0" applyFont="1" applyFill="1" applyBorder="1" applyAlignment="1" applyProtection="1">
      <alignment horizontal="center" shrinkToFit="1"/>
      <protection locked="0"/>
    </xf>
    <xf numFmtId="0" fontId="23" fillId="10" borderId="8" xfId="0" applyFont="1" applyFill="1" applyBorder="1" applyAlignment="1" applyProtection="1">
      <alignment horizontal="center" shrinkToFit="1"/>
      <protection locked="0"/>
    </xf>
    <xf numFmtId="0" fontId="23" fillId="10" borderId="7" xfId="0" applyFont="1" applyFill="1" applyBorder="1" applyAlignment="1" applyProtection="1">
      <alignment horizontal="center" shrinkToFit="1"/>
      <protection locked="0"/>
    </xf>
    <xf numFmtId="0" fontId="23" fillId="9" borderId="33" xfId="0" applyFont="1" applyFill="1" applyBorder="1" applyAlignment="1" applyProtection="1">
      <alignment horizontal="center" shrinkToFit="1"/>
      <protection locked="0"/>
    </xf>
    <xf numFmtId="0" fontId="23" fillId="9" borderId="0" xfId="0" applyFont="1" applyFill="1" applyBorder="1" applyAlignment="1" applyProtection="1">
      <alignment horizontal="center" shrinkToFit="1"/>
      <protection locked="0"/>
    </xf>
    <xf numFmtId="0" fontId="23" fillId="9" borderId="34" xfId="0" applyFont="1" applyFill="1" applyBorder="1" applyAlignment="1" applyProtection="1">
      <alignment horizontal="center" shrinkToFit="1"/>
      <protection locked="0"/>
    </xf>
    <xf numFmtId="0" fontId="23" fillId="9" borderId="7" xfId="0" applyFont="1" applyFill="1" applyBorder="1" applyAlignment="1" applyProtection="1">
      <alignment horizontal="center" shrinkToFit="1"/>
      <protection locked="0"/>
    </xf>
    <xf numFmtId="0" fontId="23" fillId="9" borderId="8" xfId="0" applyFont="1" applyFill="1" applyBorder="1" applyAlignment="1" applyProtection="1">
      <alignment horizontal="center" shrinkToFit="1"/>
      <protection locked="0"/>
    </xf>
    <xf numFmtId="0" fontId="23" fillId="12" borderId="33" xfId="0" applyFont="1" applyFill="1" applyBorder="1" applyAlignment="1" applyProtection="1">
      <alignment horizontal="center" shrinkToFit="1"/>
      <protection locked="0"/>
    </xf>
    <xf numFmtId="0" fontId="23" fillId="12" borderId="0" xfId="0" applyFont="1" applyFill="1" applyBorder="1" applyAlignment="1" applyProtection="1">
      <alignment horizontal="center" shrinkToFit="1"/>
      <protection locked="0"/>
    </xf>
    <xf numFmtId="0" fontId="23" fillId="12" borderId="34" xfId="0" applyFont="1" applyFill="1" applyBorder="1" applyAlignment="1" applyProtection="1">
      <alignment horizontal="center" shrinkToFit="1"/>
      <protection locked="0"/>
    </xf>
    <xf numFmtId="0" fontId="23" fillId="12" borderId="7" xfId="0" applyFont="1" applyFill="1" applyBorder="1" applyAlignment="1" applyProtection="1">
      <alignment horizontal="center" shrinkToFit="1"/>
      <protection locked="0"/>
    </xf>
    <xf numFmtId="0" fontId="23" fillId="12" borderId="8" xfId="0" applyFont="1" applyFill="1" applyBorder="1" applyAlignment="1" applyProtection="1">
      <alignment horizontal="center" shrinkToFit="1"/>
      <protection locked="0"/>
    </xf>
    <xf numFmtId="0" fontId="23" fillId="13" borderId="33" xfId="0" applyFont="1" applyFill="1" applyBorder="1" applyAlignment="1" applyProtection="1">
      <alignment horizontal="center" shrinkToFit="1"/>
      <protection locked="0"/>
    </xf>
    <xf numFmtId="0" fontId="23" fillId="13" borderId="0" xfId="0" applyFont="1" applyFill="1" applyBorder="1" applyAlignment="1" applyProtection="1">
      <alignment horizontal="center" shrinkToFit="1"/>
      <protection locked="0"/>
    </xf>
    <xf numFmtId="0" fontId="23" fillId="13" borderId="34" xfId="0" applyFont="1" applyFill="1" applyBorder="1" applyAlignment="1" applyProtection="1">
      <alignment horizontal="center" shrinkToFit="1"/>
      <protection locked="0"/>
    </xf>
    <xf numFmtId="0" fontId="23" fillId="13" borderId="7" xfId="0" applyFont="1" applyFill="1" applyBorder="1" applyAlignment="1" applyProtection="1">
      <alignment horizontal="center" shrinkToFit="1"/>
      <protection locked="0"/>
    </xf>
    <xf numFmtId="0" fontId="23" fillId="13" borderId="8" xfId="0" applyFont="1" applyFill="1" applyBorder="1" applyAlignment="1" applyProtection="1">
      <alignment horizontal="center" shrinkToFit="1"/>
      <protection locked="0"/>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6" fillId="0" borderId="3" xfId="0" applyFont="1" applyBorder="1" applyAlignment="1">
      <alignment horizontal="center"/>
    </xf>
    <xf numFmtId="0" fontId="23" fillId="2" borderId="33" xfId="0" applyFont="1" applyFill="1" applyBorder="1" applyAlignment="1" applyProtection="1">
      <alignment horizontal="center" shrinkToFit="1"/>
      <protection locked="0"/>
    </xf>
    <xf numFmtId="0" fontId="23" fillId="2" borderId="0" xfId="0" applyFont="1" applyFill="1" applyBorder="1" applyAlignment="1" applyProtection="1">
      <alignment horizontal="center" shrinkToFit="1"/>
      <protection locked="0"/>
    </xf>
    <xf numFmtId="0" fontId="23" fillId="2" borderId="34" xfId="0" applyFont="1" applyFill="1" applyBorder="1" applyAlignment="1" applyProtection="1">
      <alignment horizontal="center" shrinkToFit="1"/>
      <protection locked="0"/>
    </xf>
    <xf numFmtId="0" fontId="23" fillId="2" borderId="7" xfId="0" applyFont="1" applyFill="1" applyBorder="1" applyAlignment="1" applyProtection="1">
      <alignment horizontal="center" shrinkToFit="1"/>
      <protection locked="0"/>
    </xf>
    <xf numFmtId="0" fontId="23" fillId="2" borderId="8" xfId="0" applyFont="1" applyFill="1" applyBorder="1" applyAlignment="1" applyProtection="1">
      <alignment horizontal="center" shrinkToFit="1"/>
      <protection locked="0"/>
    </xf>
    <xf numFmtId="0" fontId="3" fillId="0" borderId="39" xfId="0" applyFont="1" applyBorder="1" applyAlignment="1">
      <alignment horizontal="center"/>
    </xf>
    <xf numFmtId="0" fontId="23" fillId="11" borderId="29" xfId="0" applyFont="1" applyFill="1" applyBorder="1" applyAlignment="1" applyProtection="1">
      <alignment horizontal="center" shrinkToFit="1"/>
      <protection locked="0"/>
    </xf>
    <xf numFmtId="0" fontId="23" fillId="11" borderId="30" xfId="0" applyFont="1" applyFill="1" applyBorder="1" applyAlignment="1" applyProtection="1">
      <alignment horizontal="center" shrinkToFit="1"/>
      <protection locked="0"/>
    </xf>
    <xf numFmtId="0" fontId="23" fillId="11" borderId="31" xfId="0" applyFont="1" applyFill="1" applyBorder="1" applyAlignment="1" applyProtection="1">
      <alignment horizontal="center" shrinkToFit="1"/>
      <protection locked="0"/>
    </xf>
    <xf numFmtId="0" fontId="23" fillId="11" borderId="49" xfId="0" applyFont="1" applyFill="1" applyBorder="1" applyAlignment="1" applyProtection="1">
      <alignment horizontal="center" shrinkToFit="1"/>
      <protection locked="0"/>
    </xf>
    <xf numFmtId="0" fontId="23" fillId="11" borderId="50" xfId="0" applyFont="1" applyFill="1" applyBorder="1" applyAlignment="1" applyProtection="1">
      <alignment horizontal="center" shrinkToFit="1"/>
      <protection locked="0"/>
    </xf>
    <xf numFmtId="0" fontId="3" fillId="0" borderId="20" xfId="0" applyFont="1" applyBorder="1" applyAlignment="1">
      <alignment shrinkToFit="1"/>
    </xf>
    <xf numFmtId="0" fontId="3" fillId="0" borderId="21" xfId="0" applyFont="1" applyBorder="1" applyAlignment="1">
      <alignment shrinkToFit="1"/>
    </xf>
    <xf numFmtId="0" fontId="21" fillId="3" borderId="15" xfId="0" applyFont="1" applyFill="1" applyBorder="1" applyAlignment="1" applyProtection="1">
      <alignment horizontal="center"/>
      <protection locked="0"/>
    </xf>
    <xf numFmtId="0" fontId="21" fillId="3" borderId="19" xfId="0" applyFont="1" applyFill="1" applyBorder="1" applyAlignment="1" applyProtection="1">
      <alignment horizontal="center"/>
      <protection locked="0"/>
    </xf>
    <xf numFmtId="0" fontId="24" fillId="5" borderId="15" xfId="0" applyFont="1" applyFill="1" applyBorder="1" applyAlignment="1" applyProtection="1">
      <alignment horizontal="center"/>
      <protection locked="0"/>
    </xf>
    <xf numFmtId="0" fontId="24" fillId="5" borderId="19" xfId="0" applyFont="1" applyFill="1" applyBorder="1" applyAlignment="1" applyProtection="1">
      <alignment horizontal="center"/>
      <protection locked="0"/>
    </xf>
    <xf numFmtId="0" fontId="47" fillId="0" borderId="0" xfId="0" applyFont="1"/>
  </cellXfs>
  <cellStyles count="5">
    <cellStyle name="Hyperlink" xfId="2" builtinId="8"/>
    <cellStyle name="Normal 2" xfId="4"/>
    <cellStyle name="Percent 2" xfId="3"/>
    <cellStyle name="Standaard" xfId="0" builtinId="0"/>
    <cellStyle name="Valuta" xfId="1" builtinId="4"/>
  </cellStyles>
  <dxfs count="34">
    <dxf>
      <fill>
        <patternFill>
          <bgColor rgb="FF00B050"/>
        </patternFill>
      </fill>
    </dxf>
    <dxf>
      <font>
        <color theme="0"/>
      </font>
      <fill>
        <patternFill>
          <bgColor rgb="FFFF0000"/>
        </patternFill>
      </fill>
    </dxf>
    <dxf>
      <fill>
        <patternFill>
          <bgColor rgb="FF00B050"/>
        </patternFill>
      </fill>
    </dxf>
    <dxf>
      <fill>
        <patternFill>
          <bgColor theme="6" tint="0.39994506668294322"/>
        </patternFill>
      </fill>
    </dxf>
    <dxf>
      <font>
        <color theme="6" tint="-0.499984740745262"/>
      </font>
    </dxf>
    <dxf>
      <font>
        <b/>
        <i val="0"/>
      </font>
    </dxf>
    <dxf>
      <font>
        <b/>
        <i val="0"/>
      </font>
      <fill>
        <patternFill>
          <bgColor rgb="FFFF0000"/>
        </patternFill>
      </fill>
    </dxf>
    <dxf>
      <font>
        <color theme="0"/>
      </font>
      <fill>
        <patternFill>
          <bgColor rgb="FFFF0000"/>
        </patternFill>
      </fill>
    </dxf>
    <dxf>
      <font>
        <b val="0"/>
        <i val="0"/>
        <color rgb="FFFF0000"/>
      </font>
      <fill>
        <patternFill>
          <bgColor rgb="FFFFFF00"/>
        </patternFill>
      </fill>
    </dxf>
    <dxf>
      <fill>
        <patternFill>
          <bgColor rgb="FFFFFF00"/>
        </patternFill>
      </fill>
    </dxf>
    <dxf>
      <font>
        <b val="0"/>
        <i val="0"/>
        <color rgb="FFFF0000"/>
      </font>
      <fill>
        <patternFill>
          <bgColor rgb="FFFFFF00"/>
        </patternFill>
      </fill>
    </dxf>
    <dxf>
      <border>
        <left/>
        <vertical/>
        <horizontal/>
      </border>
    </dxf>
    <dxf>
      <font>
        <color theme="0"/>
      </font>
    </dxf>
    <dxf>
      <font>
        <color theme="3" tint="0.79998168889431442"/>
      </font>
    </dxf>
    <dxf>
      <font>
        <color auto="1"/>
      </font>
      <fill>
        <patternFill>
          <bgColor theme="6" tint="0.39994506668294322"/>
        </patternFill>
      </fill>
    </dxf>
    <dxf>
      <font>
        <color rgb="FF9900CC"/>
      </font>
      <fill>
        <patternFill>
          <bgColor theme="5" tint="0.59996337778862885"/>
        </patternFill>
      </fill>
    </dxf>
    <dxf>
      <font>
        <color rgb="FF0000CC"/>
      </font>
      <fill>
        <patternFill>
          <bgColor rgb="FFFFFF99"/>
        </patternFill>
      </fill>
    </dxf>
    <dxf>
      <fill>
        <patternFill>
          <bgColor rgb="FF00B050"/>
        </patternFill>
      </fill>
    </dxf>
    <dxf>
      <font>
        <color theme="0"/>
      </font>
      <fill>
        <patternFill>
          <bgColor rgb="FFFF0000"/>
        </patternFill>
      </fill>
    </dxf>
    <dxf>
      <fill>
        <patternFill>
          <bgColor rgb="FF00B050"/>
        </patternFill>
      </fill>
    </dxf>
    <dxf>
      <fill>
        <patternFill>
          <bgColor theme="6" tint="0.39994506668294322"/>
        </patternFill>
      </fill>
    </dxf>
    <dxf>
      <font>
        <color theme="6" tint="-0.499984740745262"/>
      </font>
    </dxf>
    <dxf>
      <font>
        <b/>
        <i val="0"/>
      </font>
    </dxf>
    <dxf>
      <font>
        <b/>
        <i val="0"/>
      </font>
      <fill>
        <patternFill>
          <bgColor rgb="FFFF0000"/>
        </patternFill>
      </fill>
    </dxf>
    <dxf>
      <font>
        <color theme="0"/>
      </font>
      <fill>
        <patternFill>
          <bgColor rgb="FFFF0000"/>
        </patternFill>
      </fill>
    </dxf>
    <dxf>
      <font>
        <b val="0"/>
        <i val="0"/>
        <color rgb="FFFF0000"/>
      </font>
      <fill>
        <patternFill>
          <bgColor rgb="FFFFFF00"/>
        </patternFill>
      </fill>
    </dxf>
    <dxf>
      <fill>
        <patternFill>
          <bgColor rgb="FFFFFF00"/>
        </patternFill>
      </fill>
    </dxf>
    <dxf>
      <font>
        <b val="0"/>
        <i val="0"/>
        <color rgb="FFFF0000"/>
      </font>
      <fill>
        <patternFill>
          <bgColor rgb="FFFFFF00"/>
        </patternFill>
      </fill>
    </dxf>
    <dxf>
      <border>
        <left/>
        <vertical/>
        <horizontal/>
      </border>
    </dxf>
    <dxf>
      <font>
        <color theme="0"/>
      </font>
    </dxf>
    <dxf>
      <font>
        <color theme="3" tint="0.79998168889431442"/>
      </font>
    </dxf>
    <dxf>
      <font>
        <color auto="1"/>
      </font>
      <fill>
        <patternFill>
          <bgColor theme="6" tint="0.39994506668294322"/>
        </patternFill>
      </fill>
    </dxf>
    <dxf>
      <font>
        <color rgb="FF9900CC"/>
      </font>
      <fill>
        <patternFill>
          <bgColor theme="5" tint="0.59996337778862885"/>
        </patternFill>
      </fill>
    </dxf>
    <dxf>
      <font>
        <color rgb="FF0000CC"/>
      </font>
      <fill>
        <patternFill>
          <bgColor rgb="FFFFFF99"/>
        </patternFill>
      </fill>
    </dxf>
  </dxfs>
  <tableStyles count="0" defaultTableStyle="TableStyleMedium9" defaultPivotStyle="PivotStyleLight16"/>
  <colors>
    <mruColors>
      <color rgb="FFFF3399"/>
      <color rgb="FFFF99CC"/>
      <color rgb="FFFFFF66"/>
      <color rgb="FFFFFFCC"/>
      <color rgb="FF00FF99"/>
      <color rgb="FF99FFCC"/>
      <color rgb="FF6699FF"/>
      <color rgb="FF99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142876</xdr:colOff>
      <xdr:row>0</xdr:row>
      <xdr:rowOff>47624</xdr:rowOff>
    </xdr:from>
    <xdr:to>
      <xdr:col>9</xdr:col>
      <xdr:colOff>458492</xdr:colOff>
      <xdr:row>4</xdr:row>
      <xdr:rowOff>190500</xdr:rowOff>
    </xdr:to>
    <xdr:pic>
      <xdr:nvPicPr>
        <xdr:cNvPr id="2" name="Picture 1" descr="NieuwLogoRSRklein.jpg"/>
        <xdr:cNvPicPr>
          <a:picLocks noChangeAspect="1"/>
        </xdr:cNvPicPr>
      </xdr:nvPicPr>
      <xdr:blipFill>
        <a:blip xmlns:r="http://schemas.openxmlformats.org/officeDocument/2006/relationships" r:embed="rId1" cstate="print"/>
        <a:stretch>
          <a:fillRect/>
        </a:stretch>
      </xdr:blipFill>
      <xdr:spPr>
        <a:xfrm>
          <a:off x="5019676" y="47624"/>
          <a:ext cx="925216" cy="1181101"/>
        </a:xfrm>
        <a:prstGeom prst="rect">
          <a:avLst/>
        </a:prstGeom>
      </xdr:spPr>
    </xdr:pic>
    <xdr:clientData/>
  </xdr:twoCellAnchor>
  <xdr:twoCellAnchor editAs="oneCell">
    <xdr:from>
      <xdr:col>6</xdr:col>
      <xdr:colOff>133351</xdr:colOff>
      <xdr:row>70</xdr:row>
      <xdr:rowOff>28575</xdr:rowOff>
    </xdr:from>
    <xdr:to>
      <xdr:col>8</xdr:col>
      <xdr:colOff>413895</xdr:colOff>
      <xdr:row>80</xdr:row>
      <xdr:rowOff>38100</xdr:rowOff>
    </xdr:to>
    <xdr:pic>
      <xdr:nvPicPr>
        <xdr:cNvPr id="3" name="Picture 2" descr="NieuwLogoRSRklein.jpg"/>
        <xdr:cNvPicPr>
          <a:picLocks noChangeAspect="1"/>
        </xdr:cNvPicPr>
      </xdr:nvPicPr>
      <xdr:blipFill>
        <a:blip xmlns:r="http://schemas.openxmlformats.org/officeDocument/2006/relationships" r:embed="rId1" cstate="print"/>
        <a:stretch>
          <a:fillRect/>
        </a:stretch>
      </xdr:blipFill>
      <xdr:spPr>
        <a:xfrm>
          <a:off x="3790951" y="13639800"/>
          <a:ext cx="1499744" cy="1914525"/>
        </a:xfrm>
        <a:prstGeom prst="rect">
          <a:avLst/>
        </a:prstGeom>
      </xdr:spPr>
    </xdr:pic>
    <xdr:clientData/>
  </xdr:twoCellAnchor>
  <xdr:twoCellAnchor editAs="oneCell">
    <xdr:from>
      <xdr:col>0</xdr:col>
      <xdr:colOff>0</xdr:colOff>
      <xdr:row>0</xdr:row>
      <xdr:rowOff>0</xdr:rowOff>
    </xdr:from>
    <xdr:to>
      <xdr:col>1</xdr:col>
      <xdr:colOff>476250</xdr:colOff>
      <xdr:row>4</xdr:row>
      <xdr:rowOff>161117</xdr:rowOff>
    </xdr:to>
    <xdr:pic>
      <xdr:nvPicPr>
        <xdr:cNvPr id="6" name="Afbeelding 5"/>
        <xdr:cNvPicPr>
          <a:picLocks noChangeAspect="1"/>
        </xdr:cNvPicPr>
      </xdr:nvPicPr>
      <xdr:blipFill>
        <a:blip xmlns:r="http://schemas.openxmlformats.org/officeDocument/2006/relationships" r:embed="rId2"/>
        <a:stretch>
          <a:fillRect/>
        </a:stretch>
      </xdr:blipFill>
      <xdr:spPr>
        <a:xfrm>
          <a:off x="0" y="0"/>
          <a:ext cx="1085850" cy="1199342"/>
        </a:xfrm>
        <a:prstGeom prst="rect">
          <a:avLst/>
        </a:prstGeom>
      </xdr:spPr>
    </xdr:pic>
    <xdr:clientData/>
  </xdr:twoCellAnchor>
  <xdr:twoCellAnchor editAs="oneCell">
    <xdr:from>
      <xdr:col>1</xdr:col>
      <xdr:colOff>171450</xdr:colOff>
      <xdr:row>70</xdr:row>
      <xdr:rowOff>95250</xdr:rowOff>
    </xdr:from>
    <xdr:to>
      <xdr:col>4</xdr:col>
      <xdr:colOff>190500</xdr:colOff>
      <xdr:row>81</xdr:row>
      <xdr:rowOff>40736</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81050" y="13716000"/>
          <a:ext cx="1847850" cy="2040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111125</xdr:colOff>
      <xdr:row>68</xdr:row>
      <xdr:rowOff>31750</xdr:rowOff>
    </xdr:from>
    <xdr:to>
      <xdr:col>3</xdr:col>
      <xdr:colOff>461328</xdr:colOff>
      <xdr:row>73</xdr:row>
      <xdr:rowOff>161226</xdr:rowOff>
    </xdr:to>
    <xdr:pic>
      <xdr:nvPicPr>
        <xdr:cNvPr id="2" name="Picture 1" descr="NieuwLogoRSRklein.jpg"/>
        <xdr:cNvPicPr>
          <a:picLocks noChangeAspect="1"/>
        </xdr:cNvPicPr>
      </xdr:nvPicPr>
      <xdr:blipFill>
        <a:blip xmlns:r="http://schemas.openxmlformats.org/officeDocument/2006/relationships" r:embed="rId1" cstate="print"/>
        <a:stretch>
          <a:fillRect/>
        </a:stretch>
      </xdr:blipFill>
      <xdr:spPr>
        <a:xfrm>
          <a:off x="1282700" y="13290550"/>
          <a:ext cx="855028" cy="1091501"/>
        </a:xfrm>
        <a:prstGeom prst="rect">
          <a:avLst/>
        </a:prstGeom>
      </xdr:spPr>
    </xdr:pic>
    <xdr:clientData/>
  </xdr:twoCellAnchor>
  <xdr:twoCellAnchor editAs="oneCell">
    <xdr:from>
      <xdr:col>16</xdr:col>
      <xdr:colOff>986516</xdr:colOff>
      <xdr:row>68</xdr:row>
      <xdr:rowOff>31750</xdr:rowOff>
    </xdr:from>
    <xdr:to>
      <xdr:col>18</xdr:col>
      <xdr:colOff>311647</xdr:colOff>
      <xdr:row>73</xdr:row>
      <xdr:rowOff>161226</xdr:rowOff>
    </xdr:to>
    <xdr:pic>
      <xdr:nvPicPr>
        <xdr:cNvPr id="3" name="Picture 2" descr="NieuwLogoRSRklein.jpg"/>
        <xdr:cNvPicPr>
          <a:picLocks noChangeAspect="1"/>
        </xdr:cNvPicPr>
      </xdr:nvPicPr>
      <xdr:blipFill>
        <a:blip xmlns:r="http://schemas.openxmlformats.org/officeDocument/2006/relationships" r:embed="rId2" cstate="print"/>
        <a:stretch>
          <a:fillRect/>
        </a:stretch>
      </xdr:blipFill>
      <xdr:spPr>
        <a:xfrm>
          <a:off x="9785802" y="13285107"/>
          <a:ext cx="867274" cy="1091048"/>
        </a:xfrm>
        <a:prstGeom prst="rect">
          <a:avLst/>
        </a:prstGeom>
      </xdr:spPr>
    </xdr:pic>
    <xdr:clientData/>
  </xdr:twoCellAnchor>
  <xdr:twoCellAnchor editAs="oneCell">
    <xdr:from>
      <xdr:col>33</xdr:col>
      <xdr:colOff>326574</xdr:colOff>
      <xdr:row>68</xdr:row>
      <xdr:rowOff>27214</xdr:rowOff>
    </xdr:from>
    <xdr:to>
      <xdr:col>36</xdr:col>
      <xdr:colOff>303860</xdr:colOff>
      <xdr:row>73</xdr:row>
      <xdr:rowOff>182785</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15911288" y="13280571"/>
          <a:ext cx="1011429" cy="111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111125</xdr:colOff>
      <xdr:row>68</xdr:row>
      <xdr:rowOff>31750</xdr:rowOff>
    </xdr:from>
    <xdr:to>
      <xdr:col>3</xdr:col>
      <xdr:colOff>461328</xdr:colOff>
      <xdr:row>73</xdr:row>
      <xdr:rowOff>161226</xdr:rowOff>
    </xdr:to>
    <xdr:pic>
      <xdr:nvPicPr>
        <xdr:cNvPr id="2" name="Picture 1" descr="NieuwLogoRSRklein.jpg"/>
        <xdr:cNvPicPr>
          <a:picLocks noChangeAspect="1"/>
        </xdr:cNvPicPr>
      </xdr:nvPicPr>
      <xdr:blipFill>
        <a:blip xmlns:r="http://schemas.openxmlformats.org/officeDocument/2006/relationships" r:embed="rId1" cstate="print"/>
        <a:stretch>
          <a:fillRect/>
        </a:stretch>
      </xdr:blipFill>
      <xdr:spPr>
        <a:xfrm>
          <a:off x="1282700" y="13290550"/>
          <a:ext cx="855028" cy="1091501"/>
        </a:xfrm>
        <a:prstGeom prst="rect">
          <a:avLst/>
        </a:prstGeom>
      </xdr:spPr>
    </xdr:pic>
    <xdr:clientData/>
  </xdr:twoCellAnchor>
  <xdr:twoCellAnchor editAs="oneCell">
    <xdr:from>
      <xdr:col>16</xdr:col>
      <xdr:colOff>986516</xdr:colOff>
      <xdr:row>68</xdr:row>
      <xdr:rowOff>31750</xdr:rowOff>
    </xdr:from>
    <xdr:to>
      <xdr:col>18</xdr:col>
      <xdr:colOff>311647</xdr:colOff>
      <xdr:row>73</xdr:row>
      <xdr:rowOff>161226</xdr:rowOff>
    </xdr:to>
    <xdr:pic>
      <xdr:nvPicPr>
        <xdr:cNvPr id="3" name="Picture 2" descr="NieuwLogoRSRklein.jpg"/>
        <xdr:cNvPicPr>
          <a:picLocks noChangeAspect="1"/>
        </xdr:cNvPicPr>
      </xdr:nvPicPr>
      <xdr:blipFill>
        <a:blip xmlns:r="http://schemas.openxmlformats.org/officeDocument/2006/relationships" r:embed="rId2" cstate="print"/>
        <a:stretch>
          <a:fillRect/>
        </a:stretch>
      </xdr:blipFill>
      <xdr:spPr>
        <a:xfrm>
          <a:off x="9778091" y="13290550"/>
          <a:ext cx="868181" cy="1091501"/>
        </a:xfrm>
        <a:prstGeom prst="rect">
          <a:avLst/>
        </a:prstGeom>
      </xdr:spPr>
    </xdr:pic>
    <xdr:clientData/>
  </xdr:twoCellAnchor>
  <xdr:twoCellAnchor editAs="oneCell">
    <xdr:from>
      <xdr:col>33</xdr:col>
      <xdr:colOff>326574</xdr:colOff>
      <xdr:row>68</xdr:row>
      <xdr:rowOff>27214</xdr:rowOff>
    </xdr:from>
    <xdr:to>
      <xdr:col>36</xdr:col>
      <xdr:colOff>303860</xdr:colOff>
      <xdr:row>73</xdr:row>
      <xdr:rowOff>182785</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15880899" y="13286014"/>
          <a:ext cx="1005986" cy="111759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sources.fifa.com/image/upload/2018-fifa-world-cup-russiatm-regulations-2843519.pdf?cloudid=ejmfg94ac7hypl9zmsys" TargetMode="External"/><Relationship Id="rId1" Type="http://schemas.openxmlformats.org/officeDocument/2006/relationships/hyperlink" Target="http://rsrivorentoren.nl/Jeugd.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essayalanl@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essayalanl@g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201"/>
  <sheetViews>
    <sheetView zoomScaleNormal="100" workbookViewId="0">
      <selection activeCell="E19" sqref="E19"/>
    </sheetView>
  </sheetViews>
  <sheetFormatPr defaultRowHeight="15" x14ac:dyDescent="0.25"/>
  <cols>
    <col min="1" max="1" width="9.140625" customWidth="1"/>
    <col min="6" max="10" width="9.140625" customWidth="1"/>
  </cols>
  <sheetData>
    <row r="1" spans="1:10" ht="28.5" x14ac:dyDescent="0.45">
      <c r="C1" s="420" t="s">
        <v>247</v>
      </c>
      <c r="D1" s="420"/>
      <c r="E1" s="420"/>
      <c r="F1" s="420"/>
      <c r="G1" s="420"/>
      <c r="H1" s="420"/>
    </row>
    <row r="2" spans="1:10" ht="26.25" x14ac:dyDescent="0.4">
      <c r="C2" s="421" t="s">
        <v>0</v>
      </c>
      <c r="D2" s="421"/>
      <c r="E2" s="421"/>
      <c r="F2" s="421"/>
      <c r="G2" s="421"/>
      <c r="H2" s="421"/>
    </row>
    <row r="3" spans="1:10" ht="11.25" customHeight="1" x14ac:dyDescent="0.3">
      <c r="A3" s="1"/>
      <c r="B3" s="1"/>
      <c r="I3" s="1"/>
      <c r="J3" s="1"/>
    </row>
    <row r="4" spans="1:10" ht="15.75" x14ac:dyDescent="0.25">
      <c r="B4" s="2"/>
      <c r="C4" s="422" t="s">
        <v>320</v>
      </c>
      <c r="D4" s="422"/>
      <c r="E4" s="422"/>
      <c r="F4" s="422"/>
      <c r="G4" s="422"/>
      <c r="H4" s="422"/>
      <c r="I4" s="2"/>
      <c r="J4" s="2"/>
    </row>
    <row r="5" spans="1:10" ht="15.75" x14ac:dyDescent="0.25">
      <c r="B5" s="2"/>
      <c r="C5" s="205"/>
      <c r="D5" s="205"/>
      <c r="E5" s="205"/>
      <c r="F5" s="205"/>
      <c r="G5" s="205"/>
      <c r="H5" s="205"/>
      <c r="I5" s="2"/>
      <c r="J5" s="2"/>
    </row>
    <row r="6" spans="1:10" x14ac:dyDescent="0.25">
      <c r="A6" s="3" t="s">
        <v>1</v>
      </c>
      <c r="C6" s="523" t="s">
        <v>372</v>
      </c>
    </row>
    <row r="7" spans="1:10" x14ac:dyDescent="0.25">
      <c r="A7" t="s">
        <v>330</v>
      </c>
    </row>
    <row r="8" spans="1:10" x14ac:dyDescent="0.25">
      <c r="A8" t="s">
        <v>331</v>
      </c>
    </row>
    <row r="9" spans="1:10" x14ac:dyDescent="0.25">
      <c r="A9" t="s">
        <v>324</v>
      </c>
    </row>
    <row r="10" spans="1:10" x14ac:dyDescent="0.25">
      <c r="A10" t="s">
        <v>323</v>
      </c>
    </row>
    <row r="11" spans="1:10" x14ac:dyDescent="0.25">
      <c r="A11" t="s">
        <v>332</v>
      </c>
    </row>
    <row r="12" spans="1:10" x14ac:dyDescent="0.25">
      <c r="A12" t="s">
        <v>325</v>
      </c>
    </row>
    <row r="13" spans="1:10" x14ac:dyDescent="0.25">
      <c r="A13" t="s">
        <v>321</v>
      </c>
    </row>
    <row r="14" spans="1:10" x14ac:dyDescent="0.25">
      <c r="A14" t="s">
        <v>322</v>
      </c>
    </row>
    <row r="15" spans="1:10" x14ac:dyDescent="0.25">
      <c r="A15" t="s">
        <v>2</v>
      </c>
    </row>
    <row r="16" spans="1:10" x14ac:dyDescent="0.25">
      <c r="A16" t="s">
        <v>333</v>
      </c>
    </row>
    <row r="17" spans="1:4" x14ac:dyDescent="0.25">
      <c r="A17" t="s">
        <v>334</v>
      </c>
    </row>
    <row r="18" spans="1:4" x14ac:dyDescent="0.25">
      <c r="A18" s="4" t="s">
        <v>362</v>
      </c>
    </row>
    <row r="20" spans="1:4" x14ac:dyDescent="0.25">
      <c r="A20" s="3" t="s">
        <v>3</v>
      </c>
    </row>
    <row r="21" spans="1:4" x14ac:dyDescent="0.25">
      <c r="A21" t="s">
        <v>4</v>
      </c>
    </row>
    <row r="22" spans="1:4" x14ac:dyDescent="0.25">
      <c r="A22" t="s">
        <v>5</v>
      </c>
      <c r="D22" s="5" t="s">
        <v>6</v>
      </c>
    </row>
    <row r="23" spans="1:4" x14ac:dyDescent="0.25">
      <c r="A23" s="6" t="s">
        <v>7</v>
      </c>
      <c r="B23" t="s">
        <v>8</v>
      </c>
    </row>
    <row r="24" spans="1:4" x14ac:dyDescent="0.25">
      <c r="B24" t="s">
        <v>9</v>
      </c>
    </row>
    <row r="25" spans="1:4" x14ac:dyDescent="0.25">
      <c r="B25" t="s">
        <v>10</v>
      </c>
    </row>
    <row r="26" spans="1:4" x14ac:dyDescent="0.25">
      <c r="B26" t="s">
        <v>11</v>
      </c>
    </row>
    <row r="27" spans="1:4" x14ac:dyDescent="0.25">
      <c r="B27" t="s">
        <v>12</v>
      </c>
    </row>
    <row r="28" spans="1:4" x14ac:dyDescent="0.25">
      <c r="B28" t="s">
        <v>13</v>
      </c>
    </row>
    <row r="29" spans="1:4" x14ac:dyDescent="0.25">
      <c r="B29" t="s">
        <v>14</v>
      </c>
    </row>
    <row r="30" spans="1:4" x14ac:dyDescent="0.25">
      <c r="B30" t="s">
        <v>15</v>
      </c>
    </row>
    <row r="31" spans="1:4" x14ac:dyDescent="0.25">
      <c r="B31" t="s">
        <v>16</v>
      </c>
    </row>
    <row r="32" spans="1:4" x14ac:dyDescent="0.25">
      <c r="B32" t="s">
        <v>17</v>
      </c>
    </row>
    <row r="34" spans="1:2" x14ac:dyDescent="0.25">
      <c r="A34" s="6" t="s">
        <v>18</v>
      </c>
      <c r="B34" t="s">
        <v>19</v>
      </c>
    </row>
    <row r="35" spans="1:2" x14ac:dyDescent="0.25">
      <c r="B35" t="s">
        <v>20</v>
      </c>
    </row>
    <row r="36" spans="1:2" x14ac:dyDescent="0.25">
      <c r="B36" t="s">
        <v>21</v>
      </c>
    </row>
    <row r="37" spans="1:2" x14ac:dyDescent="0.25">
      <c r="B37" t="s">
        <v>22</v>
      </c>
    </row>
    <row r="38" spans="1:2" x14ac:dyDescent="0.25">
      <c r="B38" t="s">
        <v>13</v>
      </c>
    </row>
    <row r="39" spans="1:2" x14ac:dyDescent="0.25">
      <c r="B39" t="s">
        <v>14</v>
      </c>
    </row>
    <row r="40" spans="1:2" x14ac:dyDescent="0.25">
      <c r="B40" t="s">
        <v>23</v>
      </c>
    </row>
    <row r="41" spans="1:2" x14ac:dyDescent="0.25">
      <c r="B41" t="s">
        <v>24</v>
      </c>
    </row>
    <row r="43" spans="1:2" x14ac:dyDescent="0.25">
      <c r="A43" s="3" t="s">
        <v>369</v>
      </c>
    </row>
    <row r="44" spans="1:2" x14ac:dyDescent="0.25">
      <c r="A44" t="s">
        <v>370</v>
      </c>
    </row>
    <row r="45" spans="1:2" x14ac:dyDescent="0.25">
      <c r="A45" t="s">
        <v>371</v>
      </c>
    </row>
    <row r="46" spans="1:2" x14ac:dyDescent="0.25">
      <c r="A46" t="s">
        <v>368</v>
      </c>
    </row>
    <row r="47" spans="1:2" x14ac:dyDescent="0.25">
      <c r="A47" t="s">
        <v>206</v>
      </c>
    </row>
    <row r="48" spans="1:2" x14ac:dyDescent="0.25">
      <c r="A48" t="s">
        <v>25</v>
      </c>
    </row>
    <row r="49" spans="1:1" x14ac:dyDescent="0.25">
      <c r="A49" t="s">
        <v>26</v>
      </c>
    </row>
    <row r="50" spans="1:1" x14ac:dyDescent="0.25">
      <c r="A50" t="s">
        <v>27</v>
      </c>
    </row>
    <row r="52" spans="1:1" x14ac:dyDescent="0.25">
      <c r="A52" s="3" t="s">
        <v>28</v>
      </c>
    </row>
    <row r="53" spans="1:1" x14ac:dyDescent="0.25">
      <c r="A53" t="s">
        <v>356</v>
      </c>
    </row>
    <row r="54" spans="1:1" x14ac:dyDescent="0.25">
      <c r="A54" t="s">
        <v>29</v>
      </c>
    </row>
    <row r="55" spans="1:1" x14ac:dyDescent="0.25">
      <c r="A55" t="s">
        <v>30</v>
      </c>
    </row>
    <row r="56" spans="1:1" x14ac:dyDescent="0.25">
      <c r="A56" s="7" t="s">
        <v>31</v>
      </c>
    </row>
    <row r="57" spans="1:1" x14ac:dyDescent="0.25">
      <c r="A57" t="s">
        <v>357</v>
      </c>
    </row>
    <row r="59" spans="1:1" x14ac:dyDescent="0.25">
      <c r="A59" s="3" t="s">
        <v>32</v>
      </c>
    </row>
    <row r="60" spans="1:1" x14ac:dyDescent="0.25">
      <c r="A60" s="7" t="s">
        <v>33</v>
      </c>
    </row>
    <row r="61" spans="1:1" x14ac:dyDescent="0.25">
      <c r="A61" t="s">
        <v>34</v>
      </c>
    </row>
    <row r="62" spans="1:1" x14ac:dyDescent="0.25">
      <c r="A62" t="s">
        <v>35</v>
      </c>
    </row>
    <row r="63" spans="1:1" x14ac:dyDescent="0.25">
      <c r="A63" s="7" t="s">
        <v>358</v>
      </c>
    </row>
    <row r="64" spans="1:1" x14ac:dyDescent="0.25">
      <c r="A64" t="s">
        <v>36</v>
      </c>
    </row>
    <row r="65" spans="1:3" x14ac:dyDescent="0.25">
      <c r="A65" s="8"/>
    </row>
    <row r="66" spans="1:3" x14ac:dyDescent="0.25">
      <c r="A66" s="3" t="s">
        <v>37</v>
      </c>
    </row>
    <row r="67" spans="1:3" x14ac:dyDescent="0.25">
      <c r="A67" t="s">
        <v>38</v>
      </c>
      <c r="B67" s="9">
        <v>10</v>
      </c>
      <c r="C67" t="s">
        <v>363</v>
      </c>
    </row>
    <row r="68" spans="1:3" x14ac:dyDescent="0.25">
      <c r="B68" s="10"/>
    </row>
    <row r="69" spans="1:3" x14ac:dyDescent="0.25">
      <c r="A69" t="s">
        <v>39</v>
      </c>
    </row>
    <row r="70" spans="1:3" x14ac:dyDescent="0.25">
      <c r="A70" t="s">
        <v>364</v>
      </c>
    </row>
    <row r="72" spans="1:3" x14ac:dyDescent="0.25">
      <c r="C72" s="11"/>
    </row>
    <row r="78" spans="1:3" x14ac:dyDescent="0.25">
      <c r="A78" s="8"/>
    </row>
    <row r="79" spans="1:3" x14ac:dyDescent="0.25">
      <c r="A79" s="8"/>
    </row>
    <row r="80" spans="1:3" x14ac:dyDescent="0.25">
      <c r="A80" s="8"/>
    </row>
    <row r="83" spans="1:10" x14ac:dyDescent="0.25">
      <c r="A83" s="3" t="s">
        <v>40</v>
      </c>
      <c r="B83" s="12"/>
    </row>
    <row r="84" spans="1:10" x14ac:dyDescent="0.25">
      <c r="A84" s="13" t="s">
        <v>41</v>
      </c>
      <c r="B84" s="13"/>
      <c r="C84" s="13"/>
      <c r="D84" s="13"/>
      <c r="E84" s="13"/>
      <c r="F84" s="14">
        <v>20</v>
      </c>
      <c r="G84" s="14">
        <v>50</v>
      </c>
      <c r="H84" s="14">
        <v>100</v>
      </c>
      <c r="I84" s="14">
        <v>200</v>
      </c>
      <c r="J84" s="14">
        <v>300</v>
      </c>
    </row>
    <row r="85" spans="1:10" x14ac:dyDescent="0.25">
      <c r="A85" s="15" t="s">
        <v>42</v>
      </c>
      <c r="B85" s="15"/>
      <c r="C85" s="15"/>
      <c r="D85" s="15"/>
      <c r="E85" s="15"/>
      <c r="F85" s="16">
        <f>F84*B67</f>
        <v>200</v>
      </c>
      <c r="G85" s="16">
        <f t="shared" ref="G85:J85" si="0">G84*10</f>
        <v>500</v>
      </c>
      <c r="H85" s="16">
        <f t="shared" si="0"/>
        <v>1000</v>
      </c>
      <c r="I85" s="16">
        <f t="shared" si="0"/>
        <v>2000</v>
      </c>
      <c r="J85" s="16">
        <f t="shared" si="0"/>
        <v>3000</v>
      </c>
    </row>
    <row r="86" spans="1:10" x14ac:dyDescent="0.25">
      <c r="A86" t="s">
        <v>43</v>
      </c>
      <c r="B86" s="17">
        <v>0.4</v>
      </c>
      <c r="C86" s="18" t="s">
        <v>44</v>
      </c>
      <c r="D86" s="18"/>
      <c r="E86" s="18"/>
      <c r="F86" s="19">
        <f t="shared" ref="F86:J93" si="1">MIN(455,F$84*$B$67*$B86)</f>
        <v>80</v>
      </c>
      <c r="G86" s="19">
        <f t="shared" si="1"/>
        <v>200</v>
      </c>
      <c r="H86" s="19">
        <f t="shared" si="1"/>
        <v>400</v>
      </c>
      <c r="I86" s="19">
        <f t="shared" si="1"/>
        <v>455</v>
      </c>
      <c r="J86" s="19">
        <f t="shared" si="1"/>
        <v>455</v>
      </c>
    </row>
    <row r="87" spans="1:10" x14ac:dyDescent="0.25">
      <c r="A87" t="s">
        <v>45</v>
      </c>
      <c r="B87" s="17">
        <v>0.1</v>
      </c>
      <c r="C87" s="18" t="s">
        <v>46</v>
      </c>
      <c r="D87" s="18"/>
      <c r="E87" s="18"/>
      <c r="F87" s="19">
        <f t="shared" si="1"/>
        <v>20</v>
      </c>
      <c r="G87" s="19">
        <f t="shared" si="1"/>
        <v>50</v>
      </c>
      <c r="H87" s="19">
        <f t="shared" si="1"/>
        <v>100</v>
      </c>
      <c r="I87" s="19">
        <f t="shared" si="1"/>
        <v>200</v>
      </c>
      <c r="J87" s="19">
        <f t="shared" si="1"/>
        <v>300</v>
      </c>
    </row>
    <row r="88" spans="1:10" x14ac:dyDescent="0.25">
      <c r="A88" t="s">
        <v>47</v>
      </c>
      <c r="B88" s="20">
        <v>0.05</v>
      </c>
      <c r="C88" t="s">
        <v>48</v>
      </c>
      <c r="F88" s="19">
        <f t="shared" si="1"/>
        <v>10</v>
      </c>
      <c r="G88" s="19">
        <f t="shared" si="1"/>
        <v>25</v>
      </c>
      <c r="H88" s="19">
        <f t="shared" si="1"/>
        <v>50</v>
      </c>
      <c r="I88" s="19">
        <f t="shared" si="1"/>
        <v>100</v>
      </c>
      <c r="J88" s="19">
        <f t="shared" si="1"/>
        <v>150</v>
      </c>
    </row>
    <row r="89" spans="1:10" x14ac:dyDescent="0.25">
      <c r="A89" t="s">
        <v>49</v>
      </c>
      <c r="B89" s="20">
        <v>0.05</v>
      </c>
      <c r="C89" t="s">
        <v>50</v>
      </c>
      <c r="F89" s="19">
        <f t="shared" si="1"/>
        <v>10</v>
      </c>
      <c r="G89" s="19">
        <f t="shared" si="1"/>
        <v>25</v>
      </c>
      <c r="H89" s="19">
        <f t="shared" si="1"/>
        <v>50</v>
      </c>
      <c r="I89" s="19">
        <f t="shared" si="1"/>
        <v>100</v>
      </c>
      <c r="J89" s="19">
        <f t="shared" si="1"/>
        <v>150</v>
      </c>
    </row>
    <row r="90" spans="1:10" x14ac:dyDescent="0.25">
      <c r="A90" t="s">
        <v>51</v>
      </c>
      <c r="B90" s="20">
        <v>0.05</v>
      </c>
      <c r="C90" t="s">
        <v>52</v>
      </c>
      <c r="F90" s="19">
        <f t="shared" si="1"/>
        <v>10</v>
      </c>
      <c r="G90" s="19">
        <f t="shared" si="1"/>
        <v>25</v>
      </c>
      <c r="H90" s="19">
        <f t="shared" si="1"/>
        <v>50</v>
      </c>
      <c r="I90" s="19">
        <f t="shared" si="1"/>
        <v>100</v>
      </c>
      <c r="J90" s="19">
        <f t="shared" si="1"/>
        <v>150</v>
      </c>
    </row>
    <row r="91" spans="1:10" x14ac:dyDescent="0.25">
      <c r="A91" t="s">
        <v>53</v>
      </c>
      <c r="B91" s="20">
        <v>0.05</v>
      </c>
      <c r="C91" t="s">
        <v>54</v>
      </c>
      <c r="F91" s="19">
        <f t="shared" si="1"/>
        <v>10</v>
      </c>
      <c r="G91" s="19">
        <f t="shared" si="1"/>
        <v>25</v>
      </c>
      <c r="H91" s="19">
        <f t="shared" si="1"/>
        <v>50</v>
      </c>
      <c r="I91" s="19">
        <f t="shared" si="1"/>
        <v>100</v>
      </c>
      <c r="J91" s="19">
        <f t="shared" si="1"/>
        <v>150</v>
      </c>
    </row>
    <row r="92" spans="1:10" x14ac:dyDescent="0.25">
      <c r="A92" t="s">
        <v>55</v>
      </c>
      <c r="B92" s="20">
        <v>0.05</v>
      </c>
      <c r="C92" t="s">
        <v>56</v>
      </c>
      <c r="F92" s="19">
        <f t="shared" si="1"/>
        <v>10</v>
      </c>
      <c r="G92" s="19">
        <f t="shared" si="1"/>
        <v>25</v>
      </c>
      <c r="H92" s="19">
        <f t="shared" si="1"/>
        <v>50</v>
      </c>
      <c r="I92" s="19">
        <f t="shared" si="1"/>
        <v>100</v>
      </c>
      <c r="J92" s="19">
        <f t="shared" si="1"/>
        <v>150</v>
      </c>
    </row>
    <row r="93" spans="1:10" x14ac:dyDescent="0.25">
      <c r="A93" s="21" t="s">
        <v>57</v>
      </c>
      <c r="B93" s="22">
        <v>0.05</v>
      </c>
      <c r="C93" s="13" t="s">
        <v>58</v>
      </c>
      <c r="D93" s="13"/>
      <c r="E93" s="13"/>
      <c r="F93" s="23">
        <f t="shared" si="1"/>
        <v>10</v>
      </c>
      <c r="G93" s="23">
        <f t="shared" si="1"/>
        <v>25</v>
      </c>
      <c r="H93" s="23">
        <f t="shared" si="1"/>
        <v>50</v>
      </c>
      <c r="I93" s="23">
        <f t="shared" si="1"/>
        <v>100</v>
      </c>
      <c r="J93" s="23">
        <f t="shared" si="1"/>
        <v>150</v>
      </c>
    </row>
    <row r="94" spans="1:10" x14ac:dyDescent="0.25">
      <c r="A94" s="24" t="s">
        <v>59</v>
      </c>
      <c r="B94" s="25">
        <f>SUM(B86:B93)</f>
        <v>0.80000000000000027</v>
      </c>
      <c r="C94" s="24" t="str">
        <f>"o.b.v. € "&amp;B67&amp;",- per formulier"</f>
        <v>o.b.v. € 10,- per formulier</v>
      </c>
      <c r="D94" s="26"/>
      <c r="E94" s="26"/>
      <c r="F94" s="27">
        <f t="shared" ref="F94:J94" si="2">SUM(F86:F93)</f>
        <v>160</v>
      </c>
      <c r="G94" s="27">
        <f t="shared" si="2"/>
        <v>400</v>
      </c>
      <c r="H94" s="27">
        <f t="shared" si="2"/>
        <v>800</v>
      </c>
      <c r="I94" s="27">
        <f t="shared" si="2"/>
        <v>1255</v>
      </c>
      <c r="J94" s="27">
        <f t="shared" si="2"/>
        <v>1655</v>
      </c>
    </row>
    <row r="95" spans="1:10" x14ac:dyDescent="0.25">
      <c r="A95" s="28" t="s">
        <v>60</v>
      </c>
      <c r="B95" s="29">
        <v>0.2</v>
      </c>
      <c r="C95" s="28"/>
      <c r="F95" s="30">
        <f>$B$67*F$84-F94</f>
        <v>40</v>
      </c>
      <c r="G95" s="30">
        <f>$B$67*G$84-G94</f>
        <v>100</v>
      </c>
      <c r="H95" s="30">
        <f>$B$67*H$84-H94</f>
        <v>200</v>
      </c>
      <c r="I95" s="30">
        <f>$B$67*I$84-I94</f>
        <v>745</v>
      </c>
      <c r="J95" s="30">
        <f>$B$67*J$84-J94</f>
        <v>1345</v>
      </c>
    </row>
    <row r="96" spans="1:10" x14ac:dyDescent="0.25">
      <c r="A96" s="31" t="s">
        <v>61</v>
      </c>
      <c r="B96" s="32"/>
      <c r="C96" s="28"/>
    </row>
    <row r="97" spans="1:4" x14ac:dyDescent="0.25">
      <c r="A97" s="31" t="s">
        <v>62</v>
      </c>
      <c r="B97" s="32"/>
      <c r="C97" s="28"/>
    </row>
    <row r="98" spans="1:4" x14ac:dyDescent="0.25">
      <c r="A98" s="31" t="s">
        <v>308</v>
      </c>
      <c r="B98" s="32"/>
      <c r="C98" s="28"/>
    </row>
    <row r="99" spans="1:4" x14ac:dyDescent="0.25">
      <c r="A99" s="33" t="s">
        <v>63</v>
      </c>
    </row>
    <row r="100" spans="1:4" x14ac:dyDescent="0.25">
      <c r="A100" s="34" t="s">
        <v>326</v>
      </c>
    </row>
    <row r="101" spans="1:4" x14ac:dyDescent="0.25">
      <c r="A101" s="31"/>
    </row>
    <row r="102" spans="1:4" x14ac:dyDescent="0.25">
      <c r="A102" s="28" t="s">
        <v>64</v>
      </c>
      <c r="D102" t="s">
        <v>309</v>
      </c>
    </row>
    <row r="103" spans="1:4" x14ac:dyDescent="0.25">
      <c r="B103" t="s">
        <v>65</v>
      </c>
    </row>
    <row r="104" spans="1:4" x14ac:dyDescent="0.25">
      <c r="B104" t="s">
        <v>66</v>
      </c>
    </row>
    <row r="105" spans="1:4" x14ac:dyDescent="0.25">
      <c r="B105" t="s">
        <v>67</v>
      </c>
    </row>
    <row r="106" spans="1:4" x14ac:dyDescent="0.25">
      <c r="B106" t="s">
        <v>68</v>
      </c>
    </row>
    <row r="108" spans="1:4" x14ac:dyDescent="0.25">
      <c r="A108" t="s">
        <v>69</v>
      </c>
      <c r="D108" t="s">
        <v>310</v>
      </c>
    </row>
    <row r="109" spans="1:4" x14ac:dyDescent="0.25">
      <c r="B109" t="s">
        <v>70</v>
      </c>
    </row>
    <row r="110" spans="1:4" x14ac:dyDescent="0.25">
      <c r="B110" t="s">
        <v>71</v>
      </c>
    </row>
    <row r="111" spans="1:4" x14ac:dyDescent="0.25">
      <c r="B111" t="s">
        <v>72</v>
      </c>
    </row>
    <row r="113" spans="1:5" x14ac:dyDescent="0.25">
      <c r="A113" t="s">
        <v>311</v>
      </c>
      <c r="D113" t="s">
        <v>312</v>
      </c>
    </row>
    <row r="114" spans="1:5" x14ac:dyDescent="0.25">
      <c r="B114" t="s">
        <v>73</v>
      </c>
    </row>
    <row r="115" spans="1:5" x14ac:dyDescent="0.25">
      <c r="B115" t="s">
        <v>74</v>
      </c>
    </row>
    <row r="116" spans="1:5" x14ac:dyDescent="0.25">
      <c r="B116" t="s">
        <v>75</v>
      </c>
    </row>
    <row r="117" spans="1:5" x14ac:dyDescent="0.25">
      <c r="B117" t="s">
        <v>76</v>
      </c>
    </row>
    <row r="118" spans="1:5" x14ac:dyDescent="0.25">
      <c r="B118" t="s">
        <v>77</v>
      </c>
    </row>
    <row r="120" spans="1:5" x14ac:dyDescent="0.25">
      <c r="A120" t="s">
        <v>78</v>
      </c>
      <c r="D120" t="s">
        <v>79</v>
      </c>
    </row>
    <row r="121" spans="1:5" x14ac:dyDescent="0.25">
      <c r="B121" t="s">
        <v>80</v>
      </c>
    </row>
    <row r="122" spans="1:5" x14ac:dyDescent="0.25">
      <c r="B122" t="s">
        <v>81</v>
      </c>
    </row>
    <row r="123" spans="1:5" x14ac:dyDescent="0.25">
      <c r="B123" t="s">
        <v>82</v>
      </c>
    </row>
    <row r="124" spans="1:5" x14ac:dyDescent="0.25">
      <c r="B124" t="s">
        <v>83</v>
      </c>
    </row>
    <row r="126" spans="1:5" x14ac:dyDescent="0.25">
      <c r="A126" t="s">
        <v>84</v>
      </c>
      <c r="D126" t="s">
        <v>85</v>
      </c>
    </row>
    <row r="127" spans="1:5" x14ac:dyDescent="0.25">
      <c r="B127" t="s">
        <v>86</v>
      </c>
      <c r="E127" t="s">
        <v>87</v>
      </c>
    </row>
    <row r="128" spans="1:5" x14ac:dyDescent="0.25">
      <c r="B128" t="s">
        <v>88</v>
      </c>
      <c r="E128" t="s">
        <v>89</v>
      </c>
    </row>
    <row r="129" spans="1:5" x14ac:dyDescent="0.25">
      <c r="B129" t="s">
        <v>90</v>
      </c>
      <c r="E129" t="s">
        <v>87</v>
      </c>
    </row>
    <row r="130" spans="1:5" x14ac:dyDescent="0.25">
      <c r="B130" t="s">
        <v>91</v>
      </c>
      <c r="E130" t="s">
        <v>92</v>
      </c>
    </row>
    <row r="131" spans="1:5" x14ac:dyDescent="0.25">
      <c r="B131" t="s">
        <v>93</v>
      </c>
      <c r="E131" t="s">
        <v>94</v>
      </c>
    </row>
    <row r="133" spans="1:5" x14ac:dyDescent="0.25">
      <c r="A133" s="3" t="s">
        <v>95</v>
      </c>
    </row>
    <row r="134" spans="1:5" x14ac:dyDescent="0.25">
      <c r="B134" t="s">
        <v>314</v>
      </c>
    </row>
    <row r="135" spans="1:5" x14ac:dyDescent="0.25">
      <c r="B135" t="s">
        <v>96</v>
      </c>
    </row>
    <row r="136" spans="1:5" x14ac:dyDescent="0.25">
      <c r="B136" t="s">
        <v>97</v>
      </c>
    </row>
    <row r="137" spans="1:5" x14ac:dyDescent="0.25">
      <c r="B137" t="s">
        <v>98</v>
      </c>
    </row>
    <row r="139" spans="1:5" x14ac:dyDescent="0.25">
      <c r="A139" s="3" t="s">
        <v>327</v>
      </c>
    </row>
    <row r="140" spans="1:5" x14ac:dyDescent="0.25">
      <c r="A140" t="s">
        <v>328</v>
      </c>
    </row>
    <row r="141" spans="1:5" x14ac:dyDescent="0.25">
      <c r="A141" t="s">
        <v>315</v>
      </c>
    </row>
    <row r="142" spans="1:5" x14ac:dyDescent="0.25">
      <c r="A142" t="s">
        <v>316</v>
      </c>
    </row>
    <row r="143" spans="1:5" x14ac:dyDescent="0.25">
      <c r="A143" t="s">
        <v>318</v>
      </c>
    </row>
    <row r="144" spans="1:5" x14ac:dyDescent="0.25">
      <c r="A144" t="s">
        <v>317</v>
      </c>
    </row>
    <row r="145" spans="1:10" x14ac:dyDescent="0.25">
      <c r="A145" s="418" t="s">
        <v>335</v>
      </c>
      <c r="B145" s="419"/>
      <c r="C145" s="419"/>
      <c r="D145" s="419"/>
      <c r="E145" s="419"/>
      <c r="F145" s="419"/>
      <c r="G145" s="419"/>
      <c r="H145" s="419"/>
      <c r="I145" s="419"/>
      <c r="J145" s="419"/>
    </row>
    <row r="147" spans="1:10" x14ac:dyDescent="0.25">
      <c r="A147" s="3" t="s">
        <v>99</v>
      </c>
    </row>
    <row r="148" spans="1:10" x14ac:dyDescent="0.25">
      <c r="A148" t="s">
        <v>329</v>
      </c>
    </row>
    <row r="149" spans="1:10" ht="15.75" thickBot="1" x14ac:dyDescent="0.3">
      <c r="A149" t="s">
        <v>319</v>
      </c>
    </row>
    <row r="150" spans="1:10" x14ac:dyDescent="0.25">
      <c r="A150" s="423" t="s">
        <v>373</v>
      </c>
      <c r="B150" s="423"/>
      <c r="C150" s="423"/>
      <c r="D150" s="423"/>
      <c r="E150" s="423"/>
      <c r="F150" s="423"/>
      <c r="G150" s="423"/>
      <c r="H150" s="423"/>
      <c r="I150" s="423"/>
      <c r="J150" s="423"/>
    </row>
    <row r="151" spans="1:10" x14ac:dyDescent="0.25">
      <c r="A151" s="424"/>
      <c r="B151" s="424"/>
      <c r="C151" s="424"/>
      <c r="D151" s="424"/>
      <c r="E151" s="424"/>
      <c r="F151" s="424"/>
      <c r="G151" s="424"/>
      <c r="H151" s="424"/>
      <c r="I151" s="424"/>
      <c r="J151" s="424"/>
    </row>
    <row r="152" spans="1:10" x14ac:dyDescent="0.25">
      <c r="A152" s="424"/>
      <c r="B152" s="424"/>
      <c r="C152" s="424"/>
      <c r="D152" s="424"/>
      <c r="E152" s="424"/>
      <c r="F152" s="424"/>
      <c r="G152" s="424"/>
      <c r="H152" s="424"/>
      <c r="I152" s="424"/>
      <c r="J152" s="424"/>
    </row>
    <row r="153" spans="1:10" x14ac:dyDescent="0.25">
      <c r="A153" s="424"/>
      <c r="B153" s="424"/>
      <c r="C153" s="424"/>
      <c r="D153" s="424"/>
      <c r="E153" s="424"/>
      <c r="F153" s="424"/>
      <c r="G153" s="424"/>
      <c r="H153" s="424"/>
      <c r="I153" s="424"/>
      <c r="J153" s="424"/>
    </row>
    <row r="154" spans="1:10" x14ac:dyDescent="0.25">
      <c r="A154" s="424"/>
      <c r="B154" s="424"/>
      <c r="C154" s="424"/>
      <c r="D154" s="424"/>
      <c r="E154" s="424"/>
      <c r="F154" s="424"/>
      <c r="G154" s="424"/>
      <c r="H154" s="424"/>
      <c r="I154" s="424"/>
      <c r="J154" s="424"/>
    </row>
    <row r="155" spans="1:10" x14ac:dyDescent="0.25">
      <c r="A155" s="424"/>
      <c r="B155" s="424"/>
      <c r="C155" s="424"/>
      <c r="D155" s="424"/>
      <c r="E155" s="424"/>
      <c r="F155" s="424"/>
      <c r="G155" s="424"/>
      <c r="H155" s="424"/>
      <c r="I155" s="424"/>
      <c r="J155" s="424"/>
    </row>
    <row r="156" spans="1:10" x14ac:dyDescent="0.25">
      <c r="A156" s="424"/>
      <c r="B156" s="424"/>
      <c r="C156" s="424"/>
      <c r="D156" s="424"/>
      <c r="E156" s="424"/>
      <c r="F156" s="424"/>
      <c r="G156" s="424"/>
      <c r="H156" s="424"/>
      <c r="I156" s="424"/>
      <c r="J156" s="424"/>
    </row>
    <row r="157" spans="1:10" x14ac:dyDescent="0.25">
      <c r="A157" s="424"/>
      <c r="B157" s="424"/>
      <c r="C157" s="424"/>
      <c r="D157" s="424"/>
      <c r="E157" s="424"/>
      <c r="F157" s="424"/>
      <c r="G157" s="424"/>
      <c r="H157" s="424"/>
      <c r="I157" s="424"/>
      <c r="J157" s="424"/>
    </row>
    <row r="158" spans="1:10" x14ac:dyDescent="0.25">
      <c r="A158" s="424"/>
      <c r="B158" s="424"/>
      <c r="C158" s="424"/>
      <c r="D158" s="424"/>
      <c r="E158" s="424"/>
      <c r="F158" s="424"/>
      <c r="G158" s="424"/>
      <c r="H158" s="424"/>
      <c r="I158" s="424"/>
      <c r="J158" s="424"/>
    </row>
    <row r="159" spans="1:10" x14ac:dyDescent="0.25">
      <c r="A159" s="424"/>
      <c r="B159" s="424"/>
      <c r="C159" s="424"/>
      <c r="D159" s="424"/>
      <c r="E159" s="424"/>
      <c r="F159" s="424"/>
      <c r="G159" s="424"/>
      <c r="H159" s="424"/>
      <c r="I159" s="424"/>
      <c r="J159" s="424"/>
    </row>
    <row r="160" spans="1:10" x14ac:dyDescent="0.25">
      <c r="A160" s="424"/>
      <c r="B160" s="424"/>
      <c r="C160" s="424"/>
      <c r="D160" s="424"/>
      <c r="E160" s="424"/>
      <c r="F160" s="424"/>
      <c r="G160" s="424"/>
      <c r="H160" s="424"/>
      <c r="I160" s="424"/>
      <c r="J160" s="424"/>
    </row>
    <row r="161" spans="1:10" x14ac:dyDescent="0.25">
      <c r="A161" s="424"/>
      <c r="B161" s="424"/>
      <c r="C161" s="424"/>
      <c r="D161" s="424"/>
      <c r="E161" s="424"/>
      <c r="F161" s="424"/>
      <c r="G161" s="424"/>
      <c r="H161" s="424"/>
      <c r="I161" s="424"/>
      <c r="J161" s="424"/>
    </row>
    <row r="162" spans="1:10" x14ac:dyDescent="0.25">
      <c r="A162" s="424"/>
      <c r="B162" s="424"/>
      <c r="C162" s="424"/>
      <c r="D162" s="424"/>
      <c r="E162" s="424"/>
      <c r="F162" s="424"/>
      <c r="G162" s="424"/>
      <c r="H162" s="424"/>
      <c r="I162" s="424"/>
      <c r="J162" s="424"/>
    </row>
    <row r="163" spans="1:10" x14ac:dyDescent="0.25">
      <c r="A163" s="424"/>
      <c r="B163" s="424"/>
      <c r="C163" s="424"/>
      <c r="D163" s="424"/>
      <c r="E163" s="424"/>
      <c r="F163" s="424"/>
      <c r="G163" s="424"/>
      <c r="H163" s="424"/>
      <c r="I163" s="424"/>
      <c r="J163" s="424"/>
    </row>
    <row r="164" spans="1:10" x14ac:dyDescent="0.25">
      <c r="A164" s="424"/>
      <c r="B164" s="424"/>
      <c r="C164" s="424"/>
      <c r="D164" s="424"/>
      <c r="E164" s="424"/>
      <c r="F164" s="424"/>
      <c r="G164" s="424"/>
      <c r="H164" s="424"/>
      <c r="I164" s="424"/>
      <c r="J164" s="424"/>
    </row>
    <row r="165" spans="1:10" x14ac:dyDescent="0.25">
      <c r="A165" s="424"/>
      <c r="B165" s="424"/>
      <c r="C165" s="424"/>
      <c r="D165" s="424"/>
      <c r="E165" s="424"/>
      <c r="F165" s="424"/>
      <c r="G165" s="424"/>
      <c r="H165" s="424"/>
      <c r="I165" s="424"/>
      <c r="J165" s="424"/>
    </row>
    <row r="166" spans="1:10" x14ac:dyDescent="0.25">
      <c r="A166" s="424"/>
      <c r="B166" s="424"/>
      <c r="C166" s="424"/>
      <c r="D166" s="424"/>
      <c r="E166" s="424"/>
      <c r="F166" s="424"/>
      <c r="G166" s="424"/>
      <c r="H166" s="424"/>
      <c r="I166" s="424"/>
      <c r="J166" s="424"/>
    </row>
    <row r="167" spans="1:10" ht="15.75" thickBot="1" x14ac:dyDescent="0.3">
      <c r="A167" s="424"/>
      <c r="B167" s="424"/>
      <c r="C167" s="424"/>
      <c r="D167" s="424"/>
      <c r="E167" s="424"/>
      <c r="F167" s="424"/>
      <c r="G167" s="424"/>
      <c r="H167" s="424"/>
      <c r="I167" s="424"/>
      <c r="J167" s="424"/>
    </row>
    <row r="168" spans="1:10" ht="15" customHeight="1" x14ac:dyDescent="0.25">
      <c r="A168" s="416" t="s">
        <v>365</v>
      </c>
      <c r="B168" s="416"/>
      <c r="C168" s="416"/>
      <c r="D168" s="416"/>
      <c r="E168" s="416"/>
      <c r="F168" s="416"/>
      <c r="G168" s="416"/>
      <c r="H168" s="416"/>
      <c r="I168" s="416"/>
      <c r="J168" s="416"/>
    </row>
    <row r="169" spans="1:10" x14ac:dyDescent="0.25">
      <c r="A169" s="417"/>
      <c r="B169" s="417"/>
      <c r="C169" s="417"/>
      <c r="D169" s="417"/>
      <c r="E169" s="417"/>
      <c r="F169" s="417"/>
      <c r="G169" s="417"/>
      <c r="H169" s="417"/>
      <c r="I169" s="417"/>
      <c r="J169" s="417"/>
    </row>
    <row r="170" spans="1:10" x14ac:dyDescent="0.25">
      <c r="A170" s="417"/>
      <c r="B170" s="417"/>
      <c r="C170" s="417"/>
      <c r="D170" s="417"/>
      <c r="E170" s="417"/>
      <c r="F170" s="417"/>
      <c r="G170" s="417"/>
      <c r="H170" s="417"/>
      <c r="I170" s="417"/>
      <c r="J170" s="417"/>
    </row>
    <row r="171" spans="1:10" x14ac:dyDescent="0.25">
      <c r="A171" s="417"/>
      <c r="B171" s="417"/>
      <c r="C171" s="417"/>
      <c r="D171" s="417"/>
      <c r="E171" s="417"/>
      <c r="F171" s="417"/>
      <c r="G171" s="417"/>
      <c r="H171" s="417"/>
      <c r="I171" s="417"/>
      <c r="J171" s="417"/>
    </row>
    <row r="172" spans="1:10" x14ac:dyDescent="0.25">
      <c r="A172" s="417"/>
      <c r="B172" s="417"/>
      <c r="C172" s="417"/>
      <c r="D172" s="417"/>
      <c r="E172" s="417"/>
      <c r="F172" s="417"/>
      <c r="G172" s="417"/>
      <c r="H172" s="417"/>
      <c r="I172" s="417"/>
      <c r="J172" s="417"/>
    </row>
    <row r="173" spans="1:10" x14ac:dyDescent="0.25">
      <c r="A173" s="417"/>
      <c r="B173" s="417"/>
      <c r="C173" s="417"/>
      <c r="D173" s="417"/>
      <c r="E173" s="417"/>
      <c r="F173" s="417"/>
      <c r="G173" s="417"/>
      <c r="H173" s="417"/>
      <c r="I173" s="417"/>
      <c r="J173" s="417"/>
    </row>
    <row r="174" spans="1:10" x14ac:dyDescent="0.25">
      <c r="A174" s="417"/>
      <c r="B174" s="417"/>
      <c r="C174" s="417"/>
      <c r="D174" s="417"/>
      <c r="E174" s="417"/>
      <c r="F174" s="417"/>
      <c r="G174" s="417"/>
      <c r="H174" s="417"/>
      <c r="I174" s="417"/>
      <c r="J174" s="417"/>
    </row>
    <row r="175" spans="1:10" x14ac:dyDescent="0.25">
      <c r="A175" s="417"/>
      <c r="B175" s="417"/>
      <c r="C175" s="417"/>
      <c r="D175" s="417"/>
      <c r="E175" s="417"/>
      <c r="F175" s="417"/>
      <c r="G175" s="417"/>
      <c r="H175" s="417"/>
      <c r="I175" s="417"/>
      <c r="J175" s="417"/>
    </row>
    <row r="176" spans="1:10" x14ac:dyDescent="0.25">
      <c r="A176" s="417"/>
      <c r="B176" s="417"/>
      <c r="C176" s="417"/>
      <c r="D176" s="417"/>
      <c r="E176" s="417"/>
      <c r="F176" s="417"/>
      <c r="G176" s="417"/>
      <c r="H176" s="417"/>
      <c r="I176" s="417"/>
      <c r="J176" s="417"/>
    </row>
    <row r="177" spans="1:10" x14ac:dyDescent="0.25">
      <c r="A177" s="417"/>
      <c r="B177" s="417"/>
      <c r="C177" s="417"/>
      <c r="D177" s="417"/>
      <c r="E177" s="417"/>
      <c r="F177" s="417"/>
      <c r="G177" s="417"/>
      <c r="H177" s="417"/>
      <c r="I177" s="417"/>
      <c r="J177" s="417"/>
    </row>
    <row r="178" spans="1:10" x14ac:dyDescent="0.25">
      <c r="A178" s="417"/>
      <c r="B178" s="417"/>
      <c r="C178" s="417"/>
      <c r="D178" s="417"/>
      <c r="E178" s="417"/>
      <c r="F178" s="417"/>
      <c r="G178" s="417"/>
      <c r="H178" s="417"/>
      <c r="I178" s="417"/>
      <c r="J178" s="417"/>
    </row>
    <row r="179" spans="1:10" x14ac:dyDescent="0.25">
      <c r="A179" s="417"/>
      <c r="B179" s="417"/>
      <c r="C179" s="417"/>
      <c r="D179" s="417"/>
      <c r="E179" s="417"/>
      <c r="F179" s="417"/>
      <c r="G179" s="417"/>
      <c r="H179" s="417"/>
      <c r="I179" s="417"/>
      <c r="J179" s="417"/>
    </row>
    <row r="180" spans="1:10" x14ac:dyDescent="0.25">
      <c r="A180" s="417"/>
      <c r="B180" s="417"/>
      <c r="C180" s="417"/>
      <c r="D180" s="417"/>
      <c r="E180" s="417"/>
      <c r="F180" s="417"/>
      <c r="G180" s="417"/>
      <c r="H180" s="417"/>
      <c r="I180" s="417"/>
      <c r="J180" s="417"/>
    </row>
    <row r="181" spans="1:10" x14ac:dyDescent="0.25">
      <c r="A181" s="417"/>
      <c r="B181" s="417"/>
      <c r="C181" s="417"/>
      <c r="D181" s="417"/>
      <c r="E181" s="417"/>
      <c r="F181" s="417"/>
      <c r="G181" s="417"/>
      <c r="H181" s="417"/>
      <c r="I181" s="417"/>
      <c r="J181" s="417"/>
    </row>
    <row r="182" spans="1:10" x14ac:dyDescent="0.25">
      <c r="A182" s="417"/>
      <c r="B182" s="417"/>
      <c r="C182" s="417"/>
      <c r="D182" s="417"/>
      <c r="E182" s="417"/>
      <c r="F182" s="417"/>
      <c r="G182" s="417"/>
      <c r="H182" s="417"/>
      <c r="I182" s="417"/>
      <c r="J182" s="417"/>
    </row>
    <row r="183" spans="1:10" x14ac:dyDescent="0.25">
      <c r="A183" s="417"/>
      <c r="B183" s="417"/>
      <c r="C183" s="417"/>
      <c r="D183" s="417"/>
      <c r="E183" s="417"/>
      <c r="F183" s="417"/>
      <c r="G183" s="417"/>
      <c r="H183" s="417"/>
      <c r="I183" s="417"/>
      <c r="J183" s="417"/>
    </row>
    <row r="184" spans="1:10" x14ac:dyDescent="0.25">
      <c r="A184" s="417"/>
      <c r="B184" s="417"/>
      <c r="C184" s="417"/>
      <c r="D184" s="417"/>
      <c r="E184" s="417"/>
      <c r="F184" s="417"/>
      <c r="G184" s="417"/>
      <c r="H184" s="417"/>
      <c r="I184" s="417"/>
      <c r="J184" s="417"/>
    </row>
    <row r="185" spans="1:10" x14ac:dyDescent="0.25">
      <c r="A185" s="417"/>
      <c r="B185" s="417"/>
      <c r="C185" s="417"/>
      <c r="D185" s="417"/>
      <c r="E185" s="417"/>
      <c r="F185" s="417"/>
      <c r="G185" s="417"/>
      <c r="H185" s="417"/>
      <c r="I185" s="417"/>
      <c r="J185" s="417"/>
    </row>
    <row r="186" spans="1:10" x14ac:dyDescent="0.25">
      <c r="A186" s="417"/>
      <c r="B186" s="417"/>
      <c r="C186" s="417"/>
      <c r="D186" s="417"/>
      <c r="E186" s="417"/>
      <c r="F186" s="417"/>
      <c r="G186" s="417"/>
      <c r="H186" s="417"/>
      <c r="I186" s="417"/>
      <c r="J186" s="417"/>
    </row>
    <row r="187" spans="1:10" x14ac:dyDescent="0.25">
      <c r="A187" s="417"/>
      <c r="B187" s="417"/>
      <c r="C187" s="417"/>
      <c r="D187" s="417"/>
      <c r="E187" s="417"/>
      <c r="F187" s="417"/>
      <c r="G187" s="417"/>
      <c r="H187" s="417"/>
      <c r="I187" s="417"/>
      <c r="J187" s="417"/>
    </row>
    <row r="188" spans="1:10" ht="15.75" thickBot="1" x14ac:dyDescent="0.3">
      <c r="A188" s="417"/>
      <c r="B188" s="417"/>
      <c r="C188" s="417"/>
      <c r="D188" s="417"/>
      <c r="E188" s="417"/>
      <c r="F188" s="417"/>
      <c r="G188" s="417"/>
      <c r="H188" s="417"/>
      <c r="I188" s="417"/>
      <c r="J188" s="417"/>
    </row>
    <row r="189" spans="1:10" x14ac:dyDescent="0.25">
      <c r="A189" s="415" t="s">
        <v>366</v>
      </c>
      <c r="B189" s="416"/>
      <c r="C189" s="416"/>
      <c r="D189" s="416"/>
      <c r="E189" s="416"/>
      <c r="F189" s="416"/>
      <c r="G189" s="416"/>
      <c r="H189" s="416"/>
      <c r="I189" s="416"/>
      <c r="J189" s="416"/>
    </row>
    <row r="190" spans="1:10" x14ac:dyDescent="0.25">
      <c r="A190" s="417"/>
      <c r="B190" s="417"/>
      <c r="C190" s="417"/>
      <c r="D190" s="417"/>
      <c r="E190" s="417"/>
      <c r="F190" s="417"/>
      <c r="G190" s="417"/>
      <c r="H190" s="417"/>
      <c r="I190" s="417"/>
      <c r="J190" s="417"/>
    </row>
    <row r="191" spans="1:10" x14ac:dyDescent="0.25">
      <c r="A191" s="417"/>
      <c r="B191" s="417"/>
      <c r="C191" s="417"/>
      <c r="D191" s="417"/>
      <c r="E191" s="417"/>
      <c r="F191" s="417"/>
      <c r="G191" s="417"/>
      <c r="H191" s="417"/>
      <c r="I191" s="417"/>
      <c r="J191" s="417"/>
    </row>
    <row r="192" spans="1:10" x14ac:dyDescent="0.25">
      <c r="A192" s="417"/>
      <c r="B192" s="417"/>
      <c r="C192" s="417"/>
      <c r="D192" s="417"/>
      <c r="E192" s="417"/>
      <c r="F192" s="417"/>
      <c r="G192" s="417"/>
      <c r="H192" s="417"/>
      <c r="I192" s="417"/>
      <c r="J192" s="417"/>
    </row>
    <row r="193" spans="1:10" x14ac:dyDescent="0.25">
      <c r="A193" s="417"/>
      <c r="B193" s="417"/>
      <c r="C193" s="417"/>
      <c r="D193" s="417"/>
      <c r="E193" s="417"/>
      <c r="F193" s="417"/>
      <c r="G193" s="417"/>
      <c r="H193" s="417"/>
      <c r="I193" s="417"/>
      <c r="J193" s="417"/>
    </row>
    <row r="194" spans="1:10" x14ac:dyDescent="0.25">
      <c r="A194" s="417"/>
      <c r="B194" s="417"/>
      <c r="C194" s="417"/>
      <c r="D194" s="417"/>
      <c r="E194" s="417"/>
      <c r="F194" s="417"/>
      <c r="G194" s="417"/>
      <c r="H194" s="417"/>
      <c r="I194" s="417"/>
      <c r="J194" s="417"/>
    </row>
    <row r="195" spans="1:10" x14ac:dyDescent="0.25">
      <c r="A195" s="417"/>
      <c r="B195" s="417"/>
      <c r="C195" s="417"/>
      <c r="D195" s="417"/>
      <c r="E195" s="417"/>
      <c r="F195" s="417"/>
      <c r="G195" s="417"/>
      <c r="H195" s="417"/>
      <c r="I195" s="417"/>
      <c r="J195" s="417"/>
    </row>
    <row r="196" spans="1:10" x14ac:dyDescent="0.25">
      <c r="A196" s="417"/>
      <c r="B196" s="417"/>
      <c r="C196" s="417"/>
      <c r="D196" s="417"/>
      <c r="E196" s="417"/>
      <c r="F196" s="417"/>
      <c r="G196" s="417"/>
      <c r="H196" s="417"/>
      <c r="I196" s="417"/>
      <c r="J196" s="417"/>
    </row>
    <row r="197" spans="1:10" x14ac:dyDescent="0.25">
      <c r="A197" s="417"/>
      <c r="B197" s="417"/>
      <c r="C197" s="417"/>
      <c r="D197" s="417"/>
      <c r="E197" s="417"/>
      <c r="F197" s="417"/>
      <c r="G197" s="417"/>
      <c r="H197" s="417"/>
      <c r="I197" s="417"/>
      <c r="J197" s="417"/>
    </row>
    <row r="198" spans="1:10" x14ac:dyDescent="0.25">
      <c r="A198" s="417"/>
      <c r="B198" s="417"/>
      <c r="C198" s="417"/>
      <c r="D198" s="417"/>
      <c r="E198" s="417"/>
      <c r="F198" s="417"/>
      <c r="G198" s="417"/>
      <c r="H198" s="417"/>
      <c r="I198" s="417"/>
      <c r="J198" s="417"/>
    </row>
    <row r="199" spans="1:10" x14ac:dyDescent="0.25">
      <c r="A199" s="417"/>
      <c r="B199" s="417"/>
      <c r="C199" s="417"/>
      <c r="D199" s="417"/>
      <c r="E199" s="417"/>
      <c r="F199" s="417"/>
      <c r="G199" s="417"/>
      <c r="H199" s="417"/>
      <c r="I199" s="417"/>
      <c r="J199" s="417"/>
    </row>
    <row r="200" spans="1:10" x14ac:dyDescent="0.25">
      <c r="A200" s="417"/>
      <c r="B200" s="417"/>
      <c r="C200" s="417"/>
      <c r="D200" s="417"/>
      <c r="E200" s="417"/>
      <c r="F200" s="417"/>
      <c r="G200" s="417"/>
      <c r="H200" s="417"/>
      <c r="I200" s="417"/>
      <c r="J200" s="417"/>
    </row>
    <row r="201" spans="1:10" x14ac:dyDescent="0.25">
      <c r="A201" s="407"/>
    </row>
  </sheetData>
  <mergeCells count="7">
    <mergeCell ref="A189:J200"/>
    <mergeCell ref="A168:J188"/>
    <mergeCell ref="A145:J145"/>
    <mergeCell ref="C1:H1"/>
    <mergeCell ref="C2:H2"/>
    <mergeCell ref="C4:H4"/>
    <mergeCell ref="A150:J167"/>
  </mergeCells>
  <hyperlinks>
    <hyperlink ref="D22" r:id="rId1"/>
    <hyperlink ref="A145" r:id="rId2"/>
  </hyperlinks>
  <printOptions horizontalCentered="1"/>
  <pageMargins left="0.51181102362204722" right="0.51181102362204722" top="0.52" bottom="0.74803149606299213" header="0.31496062992125984" footer="0.31496062992125984"/>
  <pageSetup paperSize="9" orientation="portrait" r:id="rId3"/>
  <headerFooter>
    <oddFooter>&amp;LPrintdatum: &amp;D (&amp;T)&amp;C&amp;A&amp;RPagina  &amp;P van &amp;N</oddFooter>
  </headerFooter>
  <rowBreaks count="1" manualBreakCount="1">
    <brk id="98" max="1638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sheetPr>
  <dimension ref="A1:HH98"/>
  <sheetViews>
    <sheetView tabSelected="1" zoomScale="105" zoomScaleNormal="105" workbookViewId="0">
      <pane xSplit="37" ySplit="2" topLeftCell="AL3" activePane="bottomRight" state="frozen"/>
      <selection activeCell="F26" sqref="F26"/>
      <selection pane="topRight" activeCell="F26" sqref="F26"/>
      <selection pane="bottomLeft" activeCell="F26" sqref="F26"/>
      <selection pane="bottomRight" activeCell="F26" sqref="F26"/>
    </sheetView>
  </sheetViews>
  <sheetFormatPr defaultRowHeight="15" x14ac:dyDescent="0.25"/>
  <cols>
    <col min="1" max="1" width="7" bestFit="1" customWidth="1"/>
    <col min="2" max="2" width="10.5703125" style="151" bestFit="1" customWidth="1"/>
    <col min="3" max="3" width="7.5703125" style="152" bestFit="1" customWidth="1"/>
    <col min="4" max="4" width="7.7109375" style="7" bestFit="1" customWidth="1"/>
    <col min="5" max="5" width="14.140625" style="153" bestFit="1" customWidth="1"/>
    <col min="6" max="7" width="18" style="8" customWidth="1"/>
    <col min="8" max="8" width="6.42578125" customWidth="1"/>
    <col min="9" max="9" width="5.28515625" customWidth="1"/>
    <col min="10" max="10" width="4.42578125" bestFit="1" customWidth="1"/>
    <col min="11" max="11" width="5.7109375" style="154" bestFit="1" customWidth="1"/>
    <col min="12" max="12" width="5.42578125" style="206" bestFit="1" customWidth="1"/>
    <col min="13" max="13" width="4.42578125" bestFit="1" customWidth="1"/>
    <col min="14" max="14" width="6.42578125" customWidth="1"/>
    <col min="15" max="15" width="5.28515625" customWidth="1"/>
    <col min="16" max="16" width="5.42578125" style="159" bestFit="1" customWidth="1"/>
    <col min="17" max="17" width="18" style="158" customWidth="1"/>
    <col min="18" max="22" width="5.140625" style="160" customWidth="1"/>
    <col min="23" max="26" width="5.140625" style="158" customWidth="1"/>
    <col min="27" max="27" width="5.7109375" style="159" customWidth="1"/>
    <col min="28" max="28" width="5.7109375" style="160" customWidth="1"/>
    <col min="29" max="37" width="5.140625" style="158" customWidth="1"/>
    <col min="38" max="38" width="9.28515625" style="158" hidden="1" customWidth="1"/>
    <col min="39" max="44" width="7" style="158" hidden="1" customWidth="1"/>
    <col min="45" max="66" width="5" style="160" hidden="1" customWidth="1"/>
    <col min="67" max="67" width="5" style="158" hidden="1" customWidth="1"/>
    <col min="68" max="68" width="31.140625" style="161" hidden="1" customWidth="1"/>
    <col min="69" max="69" width="8.5703125" style="161" hidden="1" customWidth="1"/>
    <col min="70" max="70" width="8.28515625" style="161" hidden="1" customWidth="1"/>
    <col min="71" max="71" width="8.5703125" style="161" hidden="1" customWidth="1"/>
    <col min="72" max="73" width="2.42578125" style="161" hidden="1" customWidth="1"/>
    <col min="74" max="74" width="12" style="286" hidden="1" customWidth="1"/>
    <col min="75" max="75" width="6" style="161" hidden="1" customWidth="1"/>
    <col min="76" max="76" width="8.28515625" style="161" hidden="1" customWidth="1"/>
    <col min="77" max="77" width="8.5703125" style="161" hidden="1" customWidth="1"/>
    <col min="78" max="78" width="2.42578125" style="161" hidden="1" customWidth="1"/>
    <col min="79" max="79" width="2.42578125" style="286" hidden="1" customWidth="1"/>
    <col min="80" max="80" width="12" style="286" hidden="1" customWidth="1"/>
    <col min="81" max="81" width="6" style="161" hidden="1" customWidth="1"/>
    <col min="82" max="82" width="8.28515625" style="161" hidden="1" customWidth="1"/>
    <col min="83" max="83" width="8.5703125" style="161" hidden="1" customWidth="1"/>
    <col min="84" max="84" width="2.42578125" style="161" hidden="1" customWidth="1"/>
    <col min="85" max="85" width="2.42578125" style="286" hidden="1" customWidth="1"/>
    <col min="86" max="86" width="11.85546875" style="161" hidden="1" customWidth="1"/>
    <col min="87" max="87" width="6" style="161" hidden="1" customWidth="1"/>
    <col min="88" max="88" width="8.28515625" style="161" hidden="1" customWidth="1"/>
    <col min="89" max="89" width="8.5703125" style="161" hidden="1" customWidth="1"/>
    <col min="90" max="90" width="2.42578125" style="161" hidden="1" customWidth="1"/>
    <col min="91" max="91" width="2.42578125" style="286" hidden="1" customWidth="1"/>
    <col min="92" max="92" width="11.85546875" style="161" hidden="1" customWidth="1"/>
    <col min="93" max="93" width="6" style="161" hidden="1" customWidth="1"/>
    <col min="94" max="94" width="8.28515625" style="161" hidden="1" customWidth="1"/>
    <col min="95" max="95" width="8.5703125" style="161" hidden="1" customWidth="1"/>
    <col min="96" max="96" width="2.42578125" style="161" hidden="1" customWidth="1"/>
    <col min="97" max="97" width="2.42578125" style="286" hidden="1" customWidth="1"/>
    <col min="98" max="98" width="12" style="161" hidden="1" customWidth="1"/>
    <col min="99" max="99" width="6" style="161" hidden="1" customWidth="1"/>
    <col min="100" max="100" width="8.28515625" style="161" hidden="1" customWidth="1"/>
    <col min="101" max="101" width="8.5703125" style="161" hidden="1" customWidth="1"/>
    <col min="102" max="102" width="2.42578125" style="161" hidden="1" customWidth="1"/>
    <col min="103" max="103" width="2.42578125" style="286" hidden="1" customWidth="1"/>
    <col min="104" max="104" width="11.85546875" style="161" hidden="1" customWidth="1"/>
    <col min="105" max="105" width="6" style="161" hidden="1" customWidth="1"/>
    <col min="106" max="106" width="8.28515625" style="161" hidden="1" customWidth="1"/>
    <col min="107" max="107" width="8.5703125" style="161" hidden="1" customWidth="1"/>
    <col min="108" max="108" width="8.28515625" style="161" hidden="1" customWidth="1"/>
    <col min="109" max="109" width="8.5703125" style="161" hidden="1" customWidth="1"/>
    <col min="110" max="110" width="8.28515625" style="161" hidden="1" customWidth="1"/>
    <col min="111" max="111" width="8.5703125" style="161" hidden="1" customWidth="1"/>
    <col min="112" max="112" width="7.28515625" style="174" hidden="1" customWidth="1"/>
    <col min="113" max="113" width="6.28515625" style="174" hidden="1" customWidth="1"/>
    <col min="114" max="114" width="13.42578125" style="174" hidden="1" customWidth="1"/>
    <col min="115" max="115" width="12" style="174" hidden="1" customWidth="1"/>
    <col min="116" max="116" width="3" style="174" hidden="1" customWidth="1"/>
    <col min="117" max="117" width="3" style="161" hidden="1" customWidth="1"/>
    <col min="118" max="118" width="5.28515625" style="157" hidden="1" customWidth="1"/>
    <col min="119" max="119" width="13.42578125" style="157" hidden="1" customWidth="1"/>
    <col min="120" max="120" width="14.5703125" style="157" hidden="1" customWidth="1"/>
    <col min="121" max="121" width="13.42578125" style="157" hidden="1" customWidth="1"/>
    <col min="122" max="122" width="5.28515625" style="157" hidden="1" customWidth="1"/>
    <col min="123" max="123" width="7.28515625" style="174" hidden="1" customWidth="1"/>
    <col min="124" max="124" width="6.28515625" style="174" hidden="1" customWidth="1"/>
    <col min="125" max="125" width="13.42578125" style="174" hidden="1" customWidth="1"/>
    <col min="126" max="126" width="12" style="174" hidden="1" customWidth="1"/>
    <col min="127" max="127" width="3.140625" style="174" hidden="1" customWidth="1"/>
    <col min="128" max="128" width="2.5703125" style="161" hidden="1" customWidth="1"/>
    <col min="129" max="129" width="8.28515625" style="157" hidden="1" customWidth="1"/>
    <col min="130" max="130" width="13" style="157" hidden="1" customWidth="1"/>
    <col min="131" max="132" width="10" style="157" hidden="1" customWidth="1"/>
    <col min="133" max="133" width="5.28515625" style="157" hidden="1" customWidth="1"/>
    <col min="134" max="134" width="9.28515625" style="158" hidden="1" customWidth="1"/>
    <col min="135" max="140" width="7" style="158" hidden="1" customWidth="1"/>
    <col min="141" max="162" width="5" style="160" hidden="1" customWidth="1"/>
    <col min="163" max="163" width="5" style="158" hidden="1" customWidth="1"/>
    <col min="164" max="164" width="31.140625" style="161" hidden="1" customWidth="1"/>
    <col min="165" max="165" width="8.5703125" style="161" hidden="1" customWidth="1"/>
    <col min="166" max="166" width="8.28515625" style="161" hidden="1" customWidth="1"/>
    <col min="167" max="167" width="8.5703125" style="161" hidden="1" customWidth="1"/>
    <col min="168" max="169" width="2.42578125" style="161" hidden="1" customWidth="1"/>
    <col min="170" max="170" width="12" style="286" hidden="1" customWidth="1"/>
    <col min="171" max="171" width="6" style="161" hidden="1" customWidth="1"/>
    <col min="172" max="172" width="8.28515625" style="161" hidden="1" customWidth="1"/>
    <col min="173" max="173" width="8.5703125" style="161" hidden="1" customWidth="1"/>
    <col min="174" max="174" width="2.42578125" style="161" hidden="1" customWidth="1"/>
    <col min="175" max="175" width="2.42578125" style="286" hidden="1" customWidth="1"/>
    <col min="176" max="176" width="12" style="286" hidden="1" customWidth="1"/>
    <col min="177" max="177" width="6" style="161" hidden="1" customWidth="1"/>
    <col min="178" max="178" width="8.28515625" style="161" hidden="1" customWidth="1"/>
    <col min="179" max="179" width="8.5703125" style="161" hidden="1" customWidth="1"/>
    <col min="180" max="180" width="2.42578125" style="161" hidden="1" customWidth="1"/>
    <col min="181" max="181" width="2.42578125" style="286" hidden="1" customWidth="1"/>
    <col min="182" max="182" width="11.85546875" style="161" hidden="1" customWidth="1"/>
    <col min="183" max="183" width="6" style="161" hidden="1" customWidth="1"/>
    <col min="184" max="184" width="8.28515625" style="161" hidden="1" customWidth="1"/>
    <col min="185" max="185" width="8.5703125" style="161" hidden="1" customWidth="1"/>
    <col min="186" max="186" width="2.42578125" style="161" hidden="1" customWidth="1"/>
    <col min="187" max="187" width="2.42578125" style="286" hidden="1" customWidth="1"/>
    <col min="188" max="188" width="11.85546875" style="161" hidden="1" customWidth="1"/>
    <col min="189" max="189" width="6" style="161" hidden="1" customWidth="1"/>
    <col min="190" max="190" width="8.28515625" style="161" hidden="1" customWidth="1"/>
    <col min="191" max="191" width="8.5703125" style="161" hidden="1" customWidth="1"/>
    <col min="192" max="192" width="2.42578125" style="161" hidden="1" customWidth="1"/>
    <col min="193" max="193" width="2.42578125" style="286" hidden="1" customWidth="1"/>
    <col min="194" max="194" width="12" style="161" hidden="1" customWidth="1"/>
    <col min="195" max="195" width="6" style="161" hidden="1" customWidth="1"/>
    <col min="196" max="196" width="8.28515625" style="161" hidden="1" customWidth="1"/>
    <col min="197" max="197" width="8.5703125" style="161" hidden="1" customWidth="1"/>
    <col min="198" max="198" width="2.42578125" style="161" hidden="1" customWidth="1"/>
    <col min="199" max="199" width="2.42578125" style="286" hidden="1" customWidth="1"/>
    <col min="200" max="200" width="11.85546875" style="161" hidden="1" customWidth="1"/>
    <col min="201" max="201" width="6" style="161" hidden="1" customWidth="1"/>
    <col min="202" max="202" width="8.28515625" style="161" hidden="1" customWidth="1"/>
    <col min="203" max="203" width="8.5703125" style="161" hidden="1" customWidth="1"/>
    <col min="204" max="204" width="8.28515625" style="161" hidden="1" customWidth="1"/>
    <col min="205" max="205" width="8.5703125" style="161" hidden="1" customWidth="1"/>
    <col min="206" max="206" width="8.28515625" style="161" hidden="1" customWidth="1"/>
    <col min="207" max="207" width="8.5703125" style="161" hidden="1" customWidth="1"/>
    <col min="208" max="210" width="9.140625" style="158" customWidth="1"/>
    <col min="211" max="216" width="6.140625" style="158" customWidth="1"/>
  </cols>
  <sheetData>
    <row r="1" spans="1:216" ht="27" thickBot="1" x14ac:dyDescent="0.45">
      <c r="A1" s="505" t="s">
        <v>360</v>
      </c>
      <c r="B1" s="505"/>
      <c r="C1" s="505"/>
      <c r="D1" s="505"/>
      <c r="E1" s="505"/>
      <c r="F1" s="505"/>
      <c r="G1" s="505"/>
      <c r="H1" s="505"/>
      <c r="I1" s="505"/>
      <c r="J1" s="505"/>
      <c r="K1" s="505"/>
      <c r="L1" s="505"/>
      <c r="M1" s="505"/>
      <c r="N1" s="505"/>
      <c r="O1" s="505"/>
      <c r="P1" s="505" t="s">
        <v>361</v>
      </c>
      <c r="Q1" s="505"/>
      <c r="R1" s="505"/>
      <c r="S1" s="505"/>
      <c r="T1" s="505"/>
      <c r="U1" s="505"/>
      <c r="V1" s="505"/>
      <c r="W1" s="505"/>
      <c r="X1" s="505"/>
      <c r="Y1" s="505"/>
      <c r="Z1" s="505"/>
      <c r="AA1" s="505"/>
      <c r="AB1" s="505"/>
      <c r="AC1" s="505"/>
      <c r="AD1" s="505"/>
      <c r="AE1" s="505"/>
      <c r="AF1" s="505"/>
      <c r="AG1" s="505"/>
      <c r="AH1" s="505"/>
      <c r="AI1" s="505"/>
      <c r="AJ1" s="505"/>
      <c r="AK1" s="505"/>
      <c r="AL1"/>
      <c r="AM1"/>
      <c r="AN1"/>
      <c r="AO1"/>
      <c r="AP1"/>
      <c r="AQ1"/>
      <c r="AR1"/>
      <c r="AS1" s="206"/>
      <c r="AT1" s="206"/>
      <c r="AU1" s="206"/>
      <c r="AV1" s="206"/>
      <c r="AW1" s="206"/>
      <c r="AX1" s="206"/>
      <c r="AY1" s="206"/>
      <c r="AZ1" s="206"/>
      <c r="BA1" s="206"/>
      <c r="BB1" s="206"/>
      <c r="BC1" s="206"/>
      <c r="BD1" s="206"/>
      <c r="BE1" s="206"/>
      <c r="BF1" s="206"/>
      <c r="BG1" s="206"/>
      <c r="BH1" s="206"/>
      <c r="BI1" s="206"/>
      <c r="BJ1" s="206"/>
      <c r="BK1" s="206"/>
      <c r="BL1" s="206"/>
      <c r="BM1" s="206"/>
      <c r="BN1" s="206"/>
      <c r="BO1"/>
      <c r="BQ1" s="162" t="s">
        <v>217</v>
      </c>
      <c r="BR1" s="163" t="s">
        <v>218</v>
      </c>
      <c r="BS1" s="164" t="s">
        <v>240</v>
      </c>
      <c r="BT1" s="290"/>
      <c r="BU1" s="290"/>
      <c r="BV1" s="286">
        <v>1</v>
      </c>
      <c r="BW1" s="165"/>
      <c r="BX1" s="163" t="s">
        <v>242</v>
      </c>
      <c r="BY1" s="164" t="s">
        <v>219</v>
      </c>
      <c r="BZ1" s="290"/>
      <c r="CA1" s="290"/>
      <c r="CB1" s="286">
        <v>1</v>
      </c>
      <c r="CC1" s="165"/>
      <c r="CD1" s="163" t="s">
        <v>243</v>
      </c>
      <c r="CE1" s="164" t="s">
        <v>220</v>
      </c>
      <c r="CF1" s="290"/>
      <c r="CG1" s="290"/>
      <c r="CH1" s="161">
        <v>1</v>
      </c>
      <c r="CI1" s="165"/>
      <c r="CJ1" s="163" t="s">
        <v>244</v>
      </c>
      <c r="CK1" s="164" t="s">
        <v>221</v>
      </c>
      <c r="CL1" s="290"/>
      <c r="CM1" s="290"/>
      <c r="CN1" s="161">
        <v>2</v>
      </c>
      <c r="CO1" s="165"/>
      <c r="CP1" s="163" t="s">
        <v>242</v>
      </c>
      <c r="CQ1" s="164" t="s">
        <v>219</v>
      </c>
      <c r="CR1" s="290"/>
      <c r="CS1" s="290"/>
      <c r="CT1" s="161">
        <v>2</v>
      </c>
      <c r="CU1" s="165"/>
      <c r="CV1" s="163" t="s">
        <v>243</v>
      </c>
      <c r="CW1" s="164" t="s">
        <v>220</v>
      </c>
      <c r="CX1" s="290"/>
      <c r="CY1" s="290"/>
      <c r="CZ1" s="161">
        <v>2</v>
      </c>
      <c r="DA1" s="165"/>
      <c r="DB1" s="163" t="s">
        <v>244</v>
      </c>
      <c r="DC1" s="164" t="s">
        <v>221</v>
      </c>
      <c r="DD1" s="184" t="s">
        <v>215</v>
      </c>
      <c r="DE1" s="180" t="s">
        <v>222</v>
      </c>
      <c r="DF1" s="186" t="s">
        <v>246</v>
      </c>
      <c r="DG1" s="180" t="s">
        <v>245</v>
      </c>
      <c r="DH1" s="348"/>
      <c r="DI1" s="349"/>
      <c r="DJ1" s="349"/>
      <c r="DK1" s="349"/>
      <c r="DL1" s="349"/>
      <c r="DM1" s="350"/>
      <c r="DN1" s="351"/>
      <c r="DO1" s="352" t="s">
        <v>106</v>
      </c>
      <c r="DP1" s="351"/>
      <c r="DQ1" s="351"/>
      <c r="DR1" s="353"/>
      <c r="DS1" s="196" t="e">
        <f>IF(#REF!="","",#REF!)</f>
        <v>#REF!</v>
      </c>
      <c r="DT1" s="197" t="e">
        <f>IF(#REF!="","",#REF!)</f>
        <v>#REF!</v>
      </c>
      <c r="DU1" s="197" t="e">
        <f>IF(#REF!="","",#REF!)</f>
        <v>#REF!</v>
      </c>
      <c r="DV1" s="197" t="e">
        <f>IF(#REF!="","",#REF!)</f>
        <v>#REF!</v>
      </c>
      <c r="DW1" s="197" t="e">
        <f>IF(#REF!="","",#REF!)</f>
        <v>#REF!</v>
      </c>
      <c r="DX1" s="198" t="e">
        <f>IF(#REF!="","",#REF!)</f>
        <v>#REF!</v>
      </c>
      <c r="DY1" s="156" t="e">
        <f>IF(#REF!="","",#REF!)</f>
        <v>#REF!</v>
      </c>
      <c r="DZ1" s="194" t="e">
        <f>IF(#REF!="","",#REF!)</f>
        <v>#REF!</v>
      </c>
      <c r="EA1" s="156" t="e">
        <f>IF(#REF!="","",#REF!)</f>
        <v>#REF!</v>
      </c>
      <c r="EB1" s="156" t="e">
        <f>IF(#REF!="","",#REF!)</f>
        <v>#REF!</v>
      </c>
      <c r="EC1" s="156" t="e">
        <f>IF(#REF!="","",#REF!)</f>
        <v>#REF!</v>
      </c>
      <c r="ED1"/>
      <c r="EE1"/>
      <c r="EF1"/>
      <c r="EG1"/>
      <c r="EH1"/>
      <c r="EI1"/>
      <c r="EJ1"/>
      <c r="EK1" s="206"/>
      <c r="EL1" s="206"/>
      <c r="EM1" s="206"/>
      <c r="EN1" s="206"/>
      <c r="EO1" s="206"/>
      <c r="EP1" s="206"/>
      <c r="EQ1" s="206"/>
      <c r="ER1" s="206"/>
      <c r="ES1" s="206"/>
      <c r="ET1" s="206"/>
      <c r="EU1" s="206"/>
      <c r="EV1" s="206"/>
      <c r="EW1" s="206"/>
      <c r="EX1" s="206"/>
      <c r="EY1" s="206"/>
      <c r="EZ1" s="206"/>
      <c r="FA1" s="206"/>
      <c r="FB1" s="206"/>
      <c r="FC1" s="206"/>
      <c r="FD1" s="206"/>
      <c r="FE1" s="206"/>
      <c r="FF1" s="206"/>
      <c r="FG1"/>
      <c r="FI1" s="162" t="s">
        <v>217</v>
      </c>
      <c r="FJ1" s="163" t="s">
        <v>218</v>
      </c>
      <c r="FK1" s="164" t="s">
        <v>240</v>
      </c>
      <c r="FL1" s="290"/>
      <c r="FM1" s="290"/>
      <c r="FN1" s="286">
        <v>1</v>
      </c>
      <c r="FO1" s="165"/>
      <c r="FP1" s="163" t="s">
        <v>242</v>
      </c>
      <c r="FQ1" s="164" t="s">
        <v>219</v>
      </c>
      <c r="FR1" s="290"/>
      <c r="FS1" s="290"/>
      <c r="FT1" s="286">
        <v>1</v>
      </c>
      <c r="FU1" s="165"/>
      <c r="FV1" s="163" t="s">
        <v>243</v>
      </c>
      <c r="FW1" s="164" t="s">
        <v>220</v>
      </c>
      <c r="FX1" s="290"/>
      <c r="FY1" s="290"/>
      <c r="FZ1" s="161">
        <v>1</v>
      </c>
      <c r="GA1" s="165"/>
      <c r="GB1" s="163" t="s">
        <v>244</v>
      </c>
      <c r="GC1" s="164" t="s">
        <v>221</v>
      </c>
      <c r="GD1" s="290"/>
      <c r="GE1" s="290"/>
      <c r="GF1" s="161">
        <v>2</v>
      </c>
      <c r="GG1" s="165"/>
      <c r="GH1" s="163" t="s">
        <v>242</v>
      </c>
      <c r="GI1" s="164" t="s">
        <v>219</v>
      </c>
      <c r="GJ1" s="290"/>
      <c r="GK1" s="290"/>
      <c r="GL1" s="161">
        <v>2</v>
      </c>
      <c r="GM1" s="165"/>
      <c r="GN1" s="163" t="s">
        <v>243</v>
      </c>
      <c r="GO1" s="164" t="s">
        <v>220</v>
      </c>
      <c r="GP1" s="290"/>
      <c r="GQ1" s="290"/>
      <c r="GR1" s="161">
        <v>2</v>
      </c>
      <c r="GS1" s="165"/>
      <c r="GT1" s="163" t="s">
        <v>244</v>
      </c>
      <c r="GU1" s="164" t="s">
        <v>221</v>
      </c>
      <c r="GV1" s="184" t="s">
        <v>215</v>
      </c>
      <c r="GW1" s="180" t="s">
        <v>222</v>
      </c>
      <c r="GX1" s="186" t="s">
        <v>246</v>
      </c>
      <c r="GY1" s="180" t="s">
        <v>245</v>
      </c>
      <c r="GZ1"/>
      <c r="HA1"/>
      <c r="HB1"/>
      <c r="HC1"/>
      <c r="HD1"/>
      <c r="HE1"/>
      <c r="HF1"/>
      <c r="HG1"/>
      <c r="HH1"/>
    </row>
    <row r="2" spans="1:216" ht="15.75" thickBot="1" x14ac:dyDescent="0.3">
      <c r="A2" s="35" t="s">
        <v>100</v>
      </c>
      <c r="B2" s="36" t="s">
        <v>101</v>
      </c>
      <c r="C2" s="209" t="s">
        <v>289</v>
      </c>
      <c r="D2" s="37" t="s">
        <v>102</v>
      </c>
      <c r="E2" s="208" t="s">
        <v>103</v>
      </c>
      <c r="F2" s="37" t="s">
        <v>104</v>
      </c>
      <c r="G2" s="37" t="s">
        <v>105</v>
      </c>
      <c r="H2" s="501" t="s">
        <v>106</v>
      </c>
      <c r="I2" s="502"/>
      <c r="J2" s="208"/>
      <c r="K2" s="404" t="s">
        <v>107</v>
      </c>
      <c r="L2" s="207" t="s">
        <v>108</v>
      </c>
      <c r="M2" s="208"/>
      <c r="N2" s="501" t="s">
        <v>109</v>
      </c>
      <c r="O2" s="502"/>
      <c r="P2" s="39" t="s">
        <v>110</v>
      </c>
      <c r="Q2" s="40"/>
      <c r="R2" s="500" t="s">
        <v>111</v>
      </c>
      <c r="S2" s="500"/>
      <c r="T2" s="500"/>
      <c r="U2" s="500"/>
      <c r="V2" s="500"/>
      <c r="W2" s="500"/>
      <c r="X2" s="500"/>
      <c r="Y2" s="500"/>
      <c r="Z2" s="500"/>
      <c r="AA2" s="38" t="s">
        <v>107</v>
      </c>
      <c r="AB2" s="207" t="s">
        <v>108</v>
      </c>
      <c r="AC2" s="501" t="s">
        <v>112</v>
      </c>
      <c r="AD2" s="500"/>
      <c r="AE2" s="500"/>
      <c r="AF2" s="500"/>
      <c r="AG2" s="500"/>
      <c r="AH2" s="500"/>
      <c r="AI2" s="500"/>
      <c r="AJ2" s="500"/>
      <c r="AK2" s="502"/>
      <c r="AL2"/>
      <c r="AM2" t="s">
        <v>207</v>
      </c>
      <c r="AN2" t="s">
        <v>208</v>
      </c>
      <c r="AO2" t="s">
        <v>209</v>
      </c>
      <c r="AP2" t="s">
        <v>210</v>
      </c>
      <c r="AQ2" t="s">
        <v>211</v>
      </c>
      <c r="AR2" t="s">
        <v>212</v>
      </c>
      <c r="AS2" s="206" t="s">
        <v>113</v>
      </c>
      <c r="AT2" s="206" t="s">
        <v>213</v>
      </c>
      <c r="AU2" s="206"/>
      <c r="AV2" s="206"/>
      <c r="AW2" s="206"/>
      <c r="AX2" s="206" t="s">
        <v>231</v>
      </c>
      <c r="AY2" s="206" t="s">
        <v>241</v>
      </c>
      <c r="AZ2" s="206" t="s">
        <v>214</v>
      </c>
      <c r="BA2" s="206"/>
      <c r="BB2" s="206"/>
      <c r="BC2" s="206"/>
      <c r="BD2" s="206"/>
      <c r="BE2" s="206" t="s">
        <v>215</v>
      </c>
      <c r="BF2" s="206"/>
      <c r="BG2" s="206"/>
      <c r="BH2" s="206"/>
      <c r="BI2" s="206"/>
      <c r="BJ2" s="206" t="s">
        <v>216</v>
      </c>
      <c r="BK2" s="206"/>
      <c r="BL2" s="206"/>
      <c r="BM2" s="206"/>
      <c r="BN2" s="206"/>
      <c r="BO2"/>
      <c r="BP2" s="166" t="s">
        <v>223</v>
      </c>
      <c r="BQ2" s="167" t="s">
        <v>224</v>
      </c>
      <c r="BR2" s="168" t="s">
        <v>225</v>
      </c>
      <c r="BS2" s="169" t="s">
        <v>224</v>
      </c>
      <c r="BT2" s="291"/>
      <c r="BU2" s="291"/>
      <c r="BV2" s="168" t="s">
        <v>226</v>
      </c>
      <c r="BW2" s="168" t="s">
        <v>227</v>
      </c>
      <c r="BX2" s="168" t="s">
        <v>225</v>
      </c>
      <c r="BY2" s="169" t="s">
        <v>224</v>
      </c>
      <c r="BZ2" s="291"/>
      <c r="CA2" s="291"/>
      <c r="CB2" s="168" t="s">
        <v>226</v>
      </c>
      <c r="CC2" s="168" t="s">
        <v>227</v>
      </c>
      <c r="CD2" s="168" t="s">
        <v>225</v>
      </c>
      <c r="CE2" s="169" t="s">
        <v>224</v>
      </c>
      <c r="CF2" s="291"/>
      <c r="CG2" s="291"/>
      <c r="CH2" s="168" t="s">
        <v>226</v>
      </c>
      <c r="CI2" s="168" t="s">
        <v>227</v>
      </c>
      <c r="CJ2" s="168" t="s">
        <v>225</v>
      </c>
      <c r="CK2" s="169" t="s">
        <v>224</v>
      </c>
      <c r="CL2" s="291"/>
      <c r="CM2" s="291"/>
      <c r="CN2" s="168" t="s">
        <v>226</v>
      </c>
      <c r="CO2" s="168" t="s">
        <v>227</v>
      </c>
      <c r="CP2" s="168" t="s">
        <v>225</v>
      </c>
      <c r="CQ2" s="169" t="s">
        <v>224</v>
      </c>
      <c r="CR2" s="291"/>
      <c r="CS2" s="291"/>
      <c r="CT2" s="168" t="s">
        <v>226</v>
      </c>
      <c r="CU2" s="168" t="s">
        <v>227</v>
      </c>
      <c r="CV2" s="168" t="s">
        <v>225</v>
      </c>
      <c r="CW2" s="169" t="s">
        <v>224</v>
      </c>
      <c r="CX2" s="291"/>
      <c r="CY2" s="291"/>
      <c r="CZ2" s="168" t="s">
        <v>226</v>
      </c>
      <c r="DA2" s="168" t="s">
        <v>227</v>
      </c>
      <c r="DB2" s="168" t="s">
        <v>225</v>
      </c>
      <c r="DC2" s="169" t="s">
        <v>224</v>
      </c>
      <c r="DD2" s="182" t="s">
        <v>225</v>
      </c>
      <c r="DE2" s="168" t="s">
        <v>224</v>
      </c>
      <c r="DF2" s="187" t="s">
        <v>225</v>
      </c>
      <c r="DG2" s="168" t="s">
        <v>224</v>
      </c>
      <c r="DH2" s="354"/>
      <c r="DI2" s="355"/>
      <c r="DJ2" s="355"/>
      <c r="DK2" s="355"/>
      <c r="DL2" s="355"/>
      <c r="DM2" s="355"/>
      <c r="DN2" s="351"/>
      <c r="DO2" s="351" t="s">
        <v>203</v>
      </c>
      <c r="DP2" s="351" t="s">
        <v>204</v>
      </c>
      <c r="DQ2" s="351" t="s">
        <v>205</v>
      </c>
      <c r="DR2" s="353" t="s">
        <v>113</v>
      </c>
      <c r="DS2" s="199" t="e">
        <f>IF(#REF!="","",#REF!)</f>
        <v>#REF!</v>
      </c>
      <c r="DT2" s="200" t="e">
        <f>IF(#REF!="","",#REF!)</f>
        <v>#REF!</v>
      </c>
      <c r="DU2" s="200" t="e">
        <f>IF(#REF!="","",#REF!)</f>
        <v>#REF!</v>
      </c>
      <c r="DV2" s="200" t="e">
        <f>IF(#REF!="","",#REF!)</f>
        <v>#REF!</v>
      </c>
      <c r="DW2" s="200" t="e">
        <f>IF(#REF!="","",#REF!)</f>
        <v>#REF!</v>
      </c>
      <c r="DX2" s="200" t="e">
        <f>IF(#REF!="","",#REF!)</f>
        <v>#REF!</v>
      </c>
      <c r="DY2" s="156" t="e">
        <f>IF(#REF!="","",#REF!)</f>
        <v>#REF!</v>
      </c>
      <c r="DZ2" s="156" t="e">
        <f>IF(#REF!="","",#REF!)</f>
        <v>#REF!</v>
      </c>
      <c r="EA2" s="156" t="e">
        <f>IF(#REF!="","",#REF!)</f>
        <v>#REF!</v>
      </c>
      <c r="EB2" s="156" t="e">
        <f>IF(#REF!="","",#REF!)</f>
        <v>#REF!</v>
      </c>
      <c r="EC2" s="156" t="e">
        <f>IF(#REF!="","",#REF!)&amp;"w"</f>
        <v>#REF!</v>
      </c>
      <c r="ED2"/>
      <c r="EE2" t="s">
        <v>207</v>
      </c>
      <c r="EF2" t="s">
        <v>208</v>
      </c>
      <c r="EG2" t="s">
        <v>209</v>
      </c>
      <c r="EH2" t="s">
        <v>210</v>
      </c>
      <c r="EI2" t="s">
        <v>211</v>
      </c>
      <c r="EJ2" t="s">
        <v>212</v>
      </c>
      <c r="EK2" s="206" t="s">
        <v>113</v>
      </c>
      <c r="EL2" s="206" t="s">
        <v>213</v>
      </c>
      <c r="EM2" s="206"/>
      <c r="EN2" s="206"/>
      <c r="EO2" s="206"/>
      <c r="EP2" s="206" t="s">
        <v>231</v>
      </c>
      <c r="EQ2" s="206" t="s">
        <v>241</v>
      </c>
      <c r="ER2" s="206" t="s">
        <v>214</v>
      </c>
      <c r="ES2" s="206"/>
      <c r="ET2" s="206"/>
      <c r="EU2" s="206"/>
      <c r="EV2" s="206"/>
      <c r="EW2" s="206" t="s">
        <v>215</v>
      </c>
      <c r="EX2" s="206"/>
      <c r="EY2" s="206"/>
      <c r="EZ2" s="206"/>
      <c r="FA2" s="206"/>
      <c r="FB2" s="206" t="s">
        <v>216</v>
      </c>
      <c r="FC2" s="206"/>
      <c r="FD2" s="206"/>
      <c r="FE2" s="206"/>
      <c r="FF2" s="206"/>
      <c r="FG2"/>
      <c r="FH2" s="166" t="s">
        <v>223</v>
      </c>
      <c r="FI2" s="167" t="s">
        <v>224</v>
      </c>
      <c r="FJ2" s="168" t="s">
        <v>225</v>
      </c>
      <c r="FK2" s="169" t="s">
        <v>224</v>
      </c>
      <c r="FL2" s="291"/>
      <c r="FM2" s="291"/>
      <c r="FN2" s="168" t="s">
        <v>226</v>
      </c>
      <c r="FO2" s="168" t="s">
        <v>227</v>
      </c>
      <c r="FP2" s="168" t="s">
        <v>225</v>
      </c>
      <c r="FQ2" s="169" t="s">
        <v>224</v>
      </c>
      <c r="FR2" s="291"/>
      <c r="FS2" s="291"/>
      <c r="FT2" s="168" t="s">
        <v>226</v>
      </c>
      <c r="FU2" s="168" t="s">
        <v>227</v>
      </c>
      <c r="FV2" s="168" t="s">
        <v>225</v>
      </c>
      <c r="FW2" s="169" t="s">
        <v>224</v>
      </c>
      <c r="FX2" s="291"/>
      <c r="FY2" s="291"/>
      <c r="FZ2" s="168" t="s">
        <v>226</v>
      </c>
      <c r="GA2" s="168" t="s">
        <v>227</v>
      </c>
      <c r="GB2" s="168" t="s">
        <v>225</v>
      </c>
      <c r="GC2" s="169" t="s">
        <v>224</v>
      </c>
      <c r="GD2" s="291"/>
      <c r="GE2" s="291"/>
      <c r="GF2" s="168" t="s">
        <v>226</v>
      </c>
      <c r="GG2" s="168" t="s">
        <v>227</v>
      </c>
      <c r="GH2" s="168" t="s">
        <v>225</v>
      </c>
      <c r="GI2" s="169" t="s">
        <v>224</v>
      </c>
      <c r="GJ2" s="291"/>
      <c r="GK2" s="291"/>
      <c r="GL2" s="168" t="s">
        <v>226</v>
      </c>
      <c r="GM2" s="168" t="s">
        <v>227</v>
      </c>
      <c r="GN2" s="168" t="s">
        <v>225</v>
      </c>
      <c r="GO2" s="169" t="s">
        <v>224</v>
      </c>
      <c r="GP2" s="291"/>
      <c r="GQ2" s="291"/>
      <c r="GR2" s="168" t="s">
        <v>226</v>
      </c>
      <c r="GS2" s="168" t="s">
        <v>227</v>
      </c>
      <c r="GT2" s="168" t="s">
        <v>225</v>
      </c>
      <c r="GU2" s="169" t="s">
        <v>224</v>
      </c>
      <c r="GV2" s="182" t="s">
        <v>225</v>
      </c>
      <c r="GW2" s="168" t="s">
        <v>224</v>
      </c>
      <c r="GX2" s="187" t="s">
        <v>225</v>
      </c>
      <c r="GY2" s="168" t="s">
        <v>224</v>
      </c>
      <c r="GZ2"/>
      <c r="HA2"/>
      <c r="HB2"/>
      <c r="HC2"/>
      <c r="HD2"/>
      <c r="HE2"/>
      <c r="HF2"/>
      <c r="HG2"/>
      <c r="HH2"/>
    </row>
    <row r="3" spans="1:216" x14ac:dyDescent="0.25">
      <c r="A3" s="41">
        <v>1</v>
      </c>
      <c r="B3" s="42">
        <v>43265</v>
      </c>
      <c r="C3" s="43">
        <v>0.70833333333333337</v>
      </c>
      <c r="D3" s="44" t="s">
        <v>248</v>
      </c>
      <c r="E3" s="45" t="s">
        <v>114</v>
      </c>
      <c r="F3" s="228" t="s">
        <v>135</v>
      </c>
      <c r="G3" s="229" t="s">
        <v>258</v>
      </c>
      <c r="H3" s="47"/>
      <c r="I3" s="48"/>
      <c r="J3" s="49"/>
      <c r="K3" s="50" t="str">
        <f t="shared" ref="K3:K50" si="0">IF(AND(LEN(N3&amp;O3)&gt;1,LEN(H3&amp;I3)&gt;1),(IF(IF(H3&lt;I3,1,IF(H3&gt;I3,2,3))=IF(N3&lt;O3,1,IF(N3&gt;O3,2,3)),6)+IF(H3-I3=N3-O3,2)+IF(H3=N3,1)+IF(I3=O3,1))/10*L3,"")</f>
        <v/>
      </c>
      <c r="L3" s="51">
        <v>10</v>
      </c>
      <c r="M3" s="49"/>
      <c r="N3" s="52"/>
      <c r="O3" s="53"/>
      <c r="P3" s="54"/>
      <c r="Q3" s="155" t="s">
        <v>116</v>
      </c>
      <c r="R3" s="155" t="s">
        <v>117</v>
      </c>
      <c r="S3" s="155" t="s">
        <v>118</v>
      </c>
      <c r="T3" s="155" t="s">
        <v>119</v>
      </c>
      <c r="U3" s="155" t="s">
        <v>120</v>
      </c>
      <c r="V3" s="155" t="s">
        <v>121</v>
      </c>
      <c r="W3" s="155" t="s">
        <v>122</v>
      </c>
      <c r="X3" s="155" t="s">
        <v>123</v>
      </c>
      <c r="Y3" s="155" t="s">
        <v>124</v>
      </c>
      <c r="Z3" s="155" t="s">
        <v>125</v>
      </c>
      <c r="AA3" s="50"/>
      <c r="AB3" s="55"/>
      <c r="AC3" s="369" t="s">
        <v>117</v>
      </c>
      <c r="AD3" s="87" t="s">
        <v>118</v>
      </c>
      <c r="AE3" s="87" t="s">
        <v>119</v>
      </c>
      <c r="AF3" s="87" t="s">
        <v>120</v>
      </c>
      <c r="AG3" s="87" t="s">
        <v>121</v>
      </c>
      <c r="AH3" s="87" t="s">
        <v>122</v>
      </c>
      <c r="AI3" s="87" t="s">
        <v>123</v>
      </c>
      <c r="AJ3" s="87" t="s">
        <v>124</v>
      </c>
      <c r="AK3" s="370" t="s">
        <v>125</v>
      </c>
      <c r="AL3" s="270" t="str">
        <f t="shared" ref="AL3:AL50" si="1">LEFT(F3,3)&amp;"-"&amp;LEFT(G3,3)</f>
        <v>Rus-Sau</v>
      </c>
      <c r="AM3" s="270" t="str">
        <f t="shared" ref="AM3:AM50" si="2">IF(LEN($H3&amp;$I3)&lt;2,"",H3)</f>
        <v/>
      </c>
      <c r="AN3" s="270" t="str">
        <f t="shared" ref="AN3:AN50" si="3">IF(LEN($H3&amp;$I3)&lt;2,"",I3)</f>
        <v/>
      </c>
      <c r="AO3" s="271" t="str">
        <f>IF(LEN($AM3&amp;$AN3)&lt;2,"",AM3&amp;"-"&amp;AN3)</f>
        <v/>
      </c>
      <c r="AP3" s="271" t="str">
        <f>IF(LEN($AM3&amp;$AN3)&lt;2,"",IF(AM3&gt;AN3,3,IF(AM3&lt;AN3,0,1)))</f>
        <v/>
      </c>
      <c r="AQ3" s="271" t="str">
        <f>IF(LEN($AM3&amp;$AN3)&lt;2,"",AM3-AN3)</f>
        <v/>
      </c>
      <c r="AR3" s="271" t="str">
        <f>AM3</f>
        <v/>
      </c>
      <c r="AS3" s="271"/>
      <c r="AT3" s="272" t="str">
        <f>$AS4</f>
        <v>Rus</v>
      </c>
      <c r="AU3" s="271" t="str">
        <f>$AS5</f>
        <v>Sau</v>
      </c>
      <c r="AV3" s="271" t="str">
        <f>$AS6</f>
        <v>Egy</v>
      </c>
      <c r="AW3" s="271" t="str">
        <f>$AS7</f>
        <v>Uru</v>
      </c>
      <c r="AX3" s="272" t="str">
        <f t="shared" ref="AX3:AX8" si="4">IF(AS3="","",MATCH($E3,$E:$E,0)-MATCH($E$3,$E:$E,0))</f>
        <v/>
      </c>
      <c r="AY3" s="272"/>
      <c r="AZ3" s="272" t="str">
        <f>$AS4</f>
        <v>Rus</v>
      </c>
      <c r="BA3" s="271" t="str">
        <f>$AS5</f>
        <v>Sau</v>
      </c>
      <c r="BB3" s="271" t="str">
        <f>$AS6</f>
        <v>Egy</v>
      </c>
      <c r="BC3" s="271" t="str">
        <f>$AS7</f>
        <v>Uru</v>
      </c>
      <c r="BD3" s="273"/>
      <c r="BE3" s="272" t="str">
        <f>$AS4</f>
        <v>Rus</v>
      </c>
      <c r="BF3" s="271" t="str">
        <f>$AS5</f>
        <v>Sau</v>
      </c>
      <c r="BG3" s="271" t="str">
        <f>$AS6</f>
        <v>Egy</v>
      </c>
      <c r="BH3" s="271" t="str">
        <f>$AS7</f>
        <v>Uru</v>
      </c>
      <c r="BI3" s="273"/>
      <c r="BJ3" s="272" t="str">
        <f>$AS4</f>
        <v>Rus</v>
      </c>
      <c r="BK3" s="271" t="str">
        <f>$AS5</f>
        <v>Sau</v>
      </c>
      <c r="BL3" s="271" t="str">
        <f>$AS6</f>
        <v>Egy</v>
      </c>
      <c r="BM3" s="271" t="str">
        <f>$AS7</f>
        <v>Uru</v>
      </c>
      <c r="BN3" s="273"/>
      <c r="BO3"/>
      <c r="BP3" s="176"/>
      <c r="BQ3" s="177"/>
      <c r="BR3" s="178">
        <v>-1</v>
      </c>
      <c r="BS3" s="179"/>
      <c r="BT3" s="292"/>
      <c r="BU3" s="292"/>
      <c r="BV3" s="178"/>
      <c r="BW3" s="178"/>
      <c r="BX3" s="178">
        <v>-2</v>
      </c>
      <c r="BY3" s="179"/>
      <c r="BZ3" s="292"/>
      <c r="CA3" s="292"/>
      <c r="CB3" s="178"/>
      <c r="CC3" s="178"/>
      <c r="CD3" s="178">
        <v>-3</v>
      </c>
      <c r="CE3" s="179"/>
      <c r="CF3" s="292"/>
      <c r="CG3" s="292"/>
      <c r="CH3" s="178"/>
      <c r="CI3" s="178"/>
      <c r="CJ3" s="178">
        <v>-4</v>
      </c>
      <c r="CK3" s="179"/>
      <c r="CL3" s="292"/>
      <c r="CM3" s="292"/>
      <c r="CN3" s="178"/>
      <c r="CO3" s="178"/>
      <c r="CP3" s="178">
        <v>-5</v>
      </c>
      <c r="CQ3" s="179"/>
      <c r="CR3" s="292"/>
      <c r="CS3" s="292"/>
      <c r="CT3" s="178"/>
      <c r="CU3" s="178"/>
      <c r="CV3" s="178">
        <v>-6</v>
      </c>
      <c r="CW3" s="179"/>
      <c r="CX3" s="292"/>
      <c r="CY3" s="292"/>
      <c r="CZ3" s="178"/>
      <c r="DA3" s="178"/>
      <c r="DB3" s="178">
        <v>-7</v>
      </c>
      <c r="DC3" s="179"/>
      <c r="DD3" s="183">
        <v>-8</v>
      </c>
      <c r="DE3" s="178"/>
      <c r="DF3" s="188">
        <v>-9</v>
      </c>
      <c r="DG3" s="178"/>
      <c r="DH3" s="348" t="s">
        <v>117</v>
      </c>
      <c r="DI3" s="356">
        <v>1</v>
      </c>
      <c r="DJ3" s="356">
        <v>2</v>
      </c>
      <c r="DK3" s="356">
        <v>3</v>
      </c>
      <c r="DL3" s="356">
        <v>4</v>
      </c>
      <c r="DM3" s="350"/>
      <c r="DN3" s="351"/>
      <c r="DO3" s="351"/>
      <c r="DP3" s="351"/>
      <c r="DQ3" s="351"/>
      <c r="DR3" s="353"/>
      <c r="DS3" s="201" t="s">
        <v>117</v>
      </c>
      <c r="DT3" s="202">
        <v>1</v>
      </c>
      <c r="DU3" s="202">
        <v>2</v>
      </c>
      <c r="DV3" s="202">
        <v>3</v>
      </c>
      <c r="DW3" s="202">
        <v>4</v>
      </c>
      <c r="DX3" s="195"/>
      <c r="DY3" s="156"/>
      <c r="DZ3" s="156"/>
      <c r="EA3" s="156"/>
      <c r="EB3" s="156"/>
      <c r="EC3" s="156"/>
      <c r="ED3" s="270" t="str">
        <f t="shared" ref="ED3:ED34" si="5">AL3</f>
        <v>Rus-Sau</v>
      </c>
      <c r="EE3" s="270" t="str">
        <f t="shared" ref="EE3:EE50" si="6">IF(LEN($N3&amp;$O3)&lt;2,"",N3)</f>
        <v/>
      </c>
      <c r="EF3" s="270" t="str">
        <f t="shared" ref="EF3:EF50" si="7">IF(LEN($N3&amp;$O3)&lt;2,"",O3)</f>
        <v/>
      </c>
      <c r="EG3" s="271" t="str">
        <f t="shared" ref="EG3:EG34" si="8">IF(LEN($EE3&amp;$EF3)&lt;2,"",EE3&amp;"-"&amp;EF3)</f>
        <v/>
      </c>
      <c r="EH3" s="271" t="str">
        <f t="shared" ref="EH3:EH34" si="9">IF(LEN($EE3&amp;$EF3)&lt;2,"",IF(EE3&gt;EF3,3,IF(EE3&lt;EF3,0,1)))</f>
        <v/>
      </c>
      <c r="EI3" s="271" t="str">
        <f t="shared" ref="EI3:EI34" si="10">IF(LEN($EE3&amp;$EF3)&lt;2,"",EE3-EF3)</f>
        <v/>
      </c>
      <c r="EJ3" s="271" t="str">
        <f>EE3</f>
        <v/>
      </c>
      <c r="EK3" s="271"/>
      <c r="EL3" s="272" t="str">
        <f>$AS4</f>
        <v>Rus</v>
      </c>
      <c r="EM3" s="271" t="str">
        <f>$AS5</f>
        <v>Sau</v>
      </c>
      <c r="EN3" s="271" t="str">
        <f>$AS6</f>
        <v>Egy</v>
      </c>
      <c r="EO3" s="271" t="str">
        <f>$AS7</f>
        <v>Uru</v>
      </c>
      <c r="EP3" s="272" t="str">
        <f t="shared" ref="EP3:EP8" si="11">IF(EK3="","",MATCH($E3,$E:$E,0)-MATCH($E$3,$E:$E,0))</f>
        <v/>
      </c>
      <c r="EQ3" s="272"/>
      <c r="ER3" s="272" t="str">
        <f>$AS4</f>
        <v>Rus</v>
      </c>
      <c r="ES3" s="271" t="str">
        <f>$AS5</f>
        <v>Sau</v>
      </c>
      <c r="ET3" s="271" t="str">
        <f>$AS6</f>
        <v>Egy</v>
      </c>
      <c r="EU3" s="271" t="str">
        <f>$AS7</f>
        <v>Uru</v>
      </c>
      <c r="EV3" s="273"/>
      <c r="EW3" s="272" t="str">
        <f>$AS4</f>
        <v>Rus</v>
      </c>
      <c r="EX3" s="271" t="str">
        <f>$AS5</f>
        <v>Sau</v>
      </c>
      <c r="EY3" s="271" t="str">
        <f>$AS6</f>
        <v>Egy</v>
      </c>
      <c r="EZ3" s="271" t="str">
        <f>$AS7</f>
        <v>Uru</v>
      </c>
      <c r="FA3" s="273"/>
      <c r="FB3" s="272" t="str">
        <f>$AS4</f>
        <v>Rus</v>
      </c>
      <c r="FC3" s="271" t="str">
        <f>$AS5</f>
        <v>Sau</v>
      </c>
      <c r="FD3" s="271" t="str">
        <f>$AS6</f>
        <v>Egy</v>
      </c>
      <c r="FE3" s="271" t="str">
        <f>$AS7</f>
        <v>Uru</v>
      </c>
      <c r="FF3" s="273"/>
      <c r="FG3"/>
      <c r="FH3" s="176"/>
      <c r="FI3" s="177"/>
      <c r="FJ3" s="178">
        <v>-1</v>
      </c>
      <c r="FK3" s="179"/>
      <c r="FL3" s="292"/>
      <c r="FM3" s="292"/>
      <c r="FN3" s="178"/>
      <c r="FO3" s="178"/>
      <c r="FP3" s="178">
        <v>-2</v>
      </c>
      <c r="FQ3" s="179"/>
      <c r="FR3" s="292"/>
      <c r="FS3" s="292"/>
      <c r="FT3" s="178"/>
      <c r="FU3" s="178"/>
      <c r="FV3" s="178">
        <v>-3</v>
      </c>
      <c r="FW3" s="179"/>
      <c r="FX3" s="292"/>
      <c r="FY3" s="292"/>
      <c r="FZ3" s="178"/>
      <c r="GA3" s="178"/>
      <c r="GB3" s="178">
        <v>-4</v>
      </c>
      <c r="GC3" s="179"/>
      <c r="GD3" s="292"/>
      <c r="GE3" s="292"/>
      <c r="GF3" s="178"/>
      <c r="GG3" s="178"/>
      <c r="GH3" s="178">
        <v>-5</v>
      </c>
      <c r="GI3" s="179"/>
      <c r="GJ3" s="292"/>
      <c r="GK3" s="292"/>
      <c r="GL3" s="178"/>
      <c r="GM3" s="178"/>
      <c r="GN3" s="178">
        <v>-6</v>
      </c>
      <c r="GO3" s="179"/>
      <c r="GP3" s="292"/>
      <c r="GQ3" s="292"/>
      <c r="GR3" s="178"/>
      <c r="GS3" s="178"/>
      <c r="GT3" s="178">
        <v>-7</v>
      </c>
      <c r="GU3" s="179"/>
      <c r="GV3" s="183">
        <v>-8</v>
      </c>
      <c r="GW3" s="178"/>
      <c r="GX3" s="188">
        <v>-9</v>
      </c>
      <c r="GY3" s="178"/>
      <c r="GZ3"/>
      <c r="HA3"/>
      <c r="HB3"/>
      <c r="HC3"/>
      <c r="HD3"/>
      <c r="HE3"/>
      <c r="HF3"/>
      <c r="HG3"/>
      <c r="HH3"/>
    </row>
    <row r="4" spans="1:216" x14ac:dyDescent="0.25">
      <c r="A4" s="41">
        <v>2</v>
      </c>
      <c r="B4" s="42">
        <v>43266</v>
      </c>
      <c r="C4" s="43">
        <v>0.58333333333333337</v>
      </c>
      <c r="D4" s="44" t="s">
        <v>249</v>
      </c>
      <c r="E4" s="45" t="s">
        <v>114</v>
      </c>
      <c r="F4" s="228" t="s">
        <v>260</v>
      </c>
      <c r="G4" s="229" t="s">
        <v>259</v>
      </c>
      <c r="H4" s="56"/>
      <c r="I4" s="57"/>
      <c r="J4" s="49"/>
      <c r="K4" s="50" t="str">
        <f t="shared" si="0"/>
        <v/>
      </c>
      <c r="L4" s="51">
        <v>10</v>
      </c>
      <c r="M4" s="49"/>
      <c r="N4" s="58"/>
      <c r="O4" s="59"/>
      <c r="P4" s="60" t="s">
        <v>127</v>
      </c>
      <c r="Q4" s="255" t="s">
        <v>135</v>
      </c>
      <c r="R4" s="382">
        <f t="shared" ref="R4:R7" ca="1" si="12">COUNT($AZ4:$BC4)</f>
        <v>0</v>
      </c>
      <c r="S4" s="382">
        <f t="shared" ref="S4:S7" ca="1" si="13">COUNTIF($AZ4:$BC4,3)</f>
        <v>0</v>
      </c>
      <c r="T4" s="382">
        <f t="shared" ref="T4:T7" ca="1" si="14">COUNTIF($AZ4:$BC4,1)</f>
        <v>0</v>
      </c>
      <c r="U4" s="382">
        <f t="shared" ref="U4:U7" ca="1" si="15">COUNTIF($AZ4:$BC4,0)</f>
        <v>0</v>
      </c>
      <c r="V4" s="383">
        <f t="shared" ref="V4:V7" ca="1" si="16">$BD4</f>
        <v>0</v>
      </c>
      <c r="W4" s="384">
        <f t="shared" ref="W4:W7" ca="1" si="17">$BN4</f>
        <v>0</v>
      </c>
      <c r="X4" s="385">
        <f t="shared" ref="X4:X7" ca="1" si="18">W4-Y4</f>
        <v>0</v>
      </c>
      <c r="Y4" s="386">
        <f t="shared" ref="Y4:Y7" ca="1" si="19">$BI4</f>
        <v>0</v>
      </c>
      <c r="Z4" s="387" t="str">
        <f ca="1">IF(SUM(OFFSET(R$4:R$7,$AX4,0))=0,"",IFERROR($DG4,"")&amp;IF(SUM(OFFSET(R$4:R$7,$AX4,0))&lt;12,"?",""))</f>
        <v/>
      </c>
      <c r="AA4" s="50" t="str">
        <f t="shared" ref="AA4:AA7" ca="1" si="20">IF(OR(AC4&lt;3,AK4=""),"",(IF(V4=AG4,1)+IF(W4=AH4,1)+IF(X4=AI4,1)+IF(Y4=AJ4,1)+IF(Z4=AK4,1))/5*AB4)</f>
        <v/>
      </c>
      <c r="AB4" s="51">
        <v>5</v>
      </c>
      <c r="AC4" s="388">
        <f t="shared" ref="AC4:AC7" ca="1" si="21">COUNT($ER4:$EU4)</f>
        <v>0</v>
      </c>
      <c r="AD4" s="382">
        <f t="shared" ref="AD4:AD7" ca="1" si="22">COUNTIF($ER4:$EU4,3)</f>
        <v>0</v>
      </c>
      <c r="AE4" s="382">
        <f t="shared" ref="AE4:AE7" ca="1" si="23">COUNTIF($ER4:$EU4,1)</f>
        <v>0</v>
      </c>
      <c r="AF4" s="382">
        <f t="shared" ref="AF4:AF7" ca="1" si="24">COUNTIF($ER4:$EU4,0)</f>
        <v>0</v>
      </c>
      <c r="AG4" s="383">
        <f t="shared" ref="AG4:AG7" ca="1" si="25">$EV4</f>
        <v>0</v>
      </c>
      <c r="AH4" s="384">
        <f t="shared" ref="AH4:AH7" ca="1" si="26">$FF4</f>
        <v>0</v>
      </c>
      <c r="AI4" s="385">
        <f t="shared" ref="AI4:AI7" ca="1" si="27">AH4-AJ4</f>
        <v>0</v>
      </c>
      <c r="AJ4" s="386">
        <f t="shared" ref="AJ4:AJ7" ca="1" si="28">$FA4</f>
        <v>0</v>
      </c>
      <c r="AK4" s="389" t="str">
        <f ca="1">IF(SUM(OFFSET(AC$4:AC$7,$AX4,0))=0,"",IFERROR($GY4,"")&amp;IF(SUM(OFFSET(AC$4:AC$7,$AX4,0))&lt;12,"?",""))</f>
        <v/>
      </c>
      <c r="AL4" s="270" t="str">
        <f t="shared" si="1"/>
        <v>Egy-Uru</v>
      </c>
      <c r="AM4" s="270" t="str">
        <f t="shared" si="2"/>
        <v/>
      </c>
      <c r="AN4" s="270" t="str">
        <f t="shared" si="3"/>
        <v/>
      </c>
      <c r="AO4" s="271" t="str">
        <f t="shared" ref="AO4:AO67" si="29">IF(LEN($AM4&amp;$AN4)&lt;2,"",AM4&amp;"-"&amp;AN4)</f>
        <v/>
      </c>
      <c r="AP4" s="271" t="str">
        <f t="shared" ref="AP4:AP67" si="30">IF(LEN($AM4&amp;$AN4)&lt;2,"",IF(AM4&gt;AN4,3,IF(AM4&lt;AN4,0,1)))</f>
        <v/>
      </c>
      <c r="AQ4" s="271" t="str">
        <f t="shared" ref="AQ4:AQ67" si="31">IF(LEN($AM4&amp;$AN4)&lt;2,"",AM4-AN4)</f>
        <v/>
      </c>
      <c r="AR4" s="271" t="str">
        <f t="shared" ref="AR4:AR67" si="32">AM4</f>
        <v/>
      </c>
      <c r="AS4" s="274" t="str">
        <f t="shared" ref="AS4:AS7" si="33">LEFT($Q4,3)</f>
        <v>Rus</v>
      </c>
      <c r="AT4" s="272" t="str">
        <f t="shared" ref="AT4:AW7" ca="1" si="34">IFERROR(VLOOKUP($AS4&amp;"-"&amp;OFFSET(AT$3,MATCH($E4,$E:$E,0)-MATCH($E$4,$E:$E,0),0),$AL:$AR,4,0),"")</f>
        <v/>
      </c>
      <c r="AU4" s="271" t="str">
        <f t="shared" ca="1" si="34"/>
        <v/>
      </c>
      <c r="AV4" s="271" t="str">
        <f t="shared" ca="1" si="34"/>
        <v/>
      </c>
      <c r="AW4" s="271" t="str">
        <f t="shared" ca="1" si="34"/>
        <v/>
      </c>
      <c r="AX4" s="272">
        <f t="shared" si="4"/>
        <v>0</v>
      </c>
      <c r="AY4" s="272">
        <v>1</v>
      </c>
      <c r="AZ4" s="272" t="str">
        <f t="shared" ref="AZ4:BC7" ca="1" si="35">IFERROR(VLOOKUP($AS4&amp;"-"&amp;OFFSET(AZ$3,MATCH($E4,$E:$E,0)-MATCH($E$4,$E:$E,0),0),$AL:$AR,5,0),"")</f>
        <v/>
      </c>
      <c r="BA4" s="271" t="str">
        <f t="shared" ca="1" si="35"/>
        <v/>
      </c>
      <c r="BB4" s="271" t="str">
        <f t="shared" ca="1" si="35"/>
        <v/>
      </c>
      <c r="BC4" s="271" t="str">
        <f t="shared" ca="1" si="35"/>
        <v/>
      </c>
      <c r="BD4" s="273">
        <f t="shared" ref="BD4:BD7" ca="1" si="36">SUM(AZ4:BC4)</f>
        <v>0</v>
      </c>
      <c r="BE4" s="272" t="str">
        <f t="shared" ref="BE4:BH7" ca="1" si="37">IFERROR(VLOOKUP($AS4&amp;"-"&amp;OFFSET(BE$3,MATCH($E4,$E:$E,0)-MATCH($E$4,$E:$E,0),0),$AL:$AR,6,0),"")</f>
        <v/>
      </c>
      <c r="BF4" s="271" t="str">
        <f t="shared" ca="1" si="37"/>
        <v/>
      </c>
      <c r="BG4" s="271" t="str">
        <f t="shared" ca="1" si="37"/>
        <v/>
      </c>
      <c r="BH4" s="271" t="str">
        <f t="shared" ca="1" si="37"/>
        <v/>
      </c>
      <c r="BI4" s="273">
        <f t="shared" ref="BI4:BI7" ca="1" si="38">SUM(BE4:BH4)</f>
        <v>0</v>
      </c>
      <c r="BJ4" s="272" t="str">
        <f t="shared" ref="BJ4:BM7" ca="1" si="39">IFERROR(VLOOKUP($AS4&amp;"-"&amp;OFFSET(BJ$3,MATCH($E4,$E:$E,0)-MATCH($E$4,$E:$E,0),0),$AL:$AR,2,0),"")</f>
        <v/>
      </c>
      <c r="BK4" s="271" t="str">
        <f t="shared" ca="1" si="39"/>
        <v/>
      </c>
      <c r="BL4" s="271" t="str">
        <f t="shared" ca="1" si="39"/>
        <v/>
      </c>
      <c r="BM4" s="271" t="str">
        <f t="shared" ca="1" si="39"/>
        <v/>
      </c>
      <c r="BN4" s="273">
        <f t="shared" ref="BN4:BN7" ca="1" si="40">SUM(BJ4:BM4)</f>
        <v>0</v>
      </c>
      <c r="BO4"/>
      <c r="BQ4" s="275">
        <f ca="1">RANK($BD4,OFFSET($BD$4:$BD$7,$AX4,0),0)</f>
        <v>1</v>
      </c>
      <c r="BR4" s="280">
        <f ca="1">BD4+(IF(COUNTIF(OFFSET($BQ$4:$BQ$7,$AX4,0),$BQ4)&gt;1,IF($R4&gt;0,(MAX(OFFSET($R$4:$R$7,$AX4,0))-$R4)*0.1,)))*10^BR$3</f>
        <v>0</v>
      </c>
      <c r="BS4" s="303">
        <f ca="1">RANK($BR4,OFFSET($BR$4:$BR$7,$AX4,0),0)</f>
        <v>1</v>
      </c>
      <c r="BT4" s="293">
        <f ca="1">COUNTIF(OFFSET(BS$4:BS$7,$AX4,0),BS4)</f>
        <v>4</v>
      </c>
      <c r="BU4" s="293">
        <f t="shared" ref="BU4:BU7" ca="1" si="41">COUNTIF(OFFSET(BS4,1-$AY4,0,$AY4),BS4)</f>
        <v>1</v>
      </c>
      <c r="BV4" s="287" t="str">
        <f t="shared" ref="BV4:BV7" ca="1" si="42">IF(COUNTIF(OFFSET(BS$4:BS$7,$AX4,0),BS4)&gt;1,       TEXT(BT4,"00")&amp;" x "&amp;TEXT(BS4,"00")&amp;"e - "&amp;       TEXT(BU4,"00"),"")</f>
        <v>04 x 01e - 01</v>
      </c>
      <c r="BW4" s="281" t="str">
        <f t="shared" ref="BW4:BW7" ca="1" si="43">IF(BV4="","",
IF(BT4=2,MATCH(LEFT(BV4,LEN(BV4)-2)&amp;TEXT(IF(VALUE(RIGHT(BV4,2))&gt;1,1,2),"00"),OFFSET(BV4,1-$AY4,0,4),0),"")&amp;
IF(BT4=3,MATCH(LEFT(BV4,LEN(BV4)-2)&amp;TEXT(IF(VALUE(RIGHT(BV4,2))&gt;1,1,2),"00"),OFFSET(BV4,1-$AY4,0,4),0)&amp;"/"&amp;
                      MATCH(LEFT(BV4,LEN(BV4)-2)&amp;TEXT(IF(VALUE(RIGHT(BV4,2))&gt;2,2,3),"00"),OFFSET(BV4,1-$AY4,0,4),0),"")&amp;
IF(BT4=4,MATCH(LEFT(BV4,LEN(BV4)-2)&amp;TEXT(IF(VALUE(RIGHT(BV4,2))&gt;1,1,2),"00"),OFFSET(BV4,1-$AY4,0,4),0)&amp;"/"&amp;
                      MATCH(LEFT(BV4,LEN(BV4)-2)&amp;TEXT(IF(VALUE(RIGHT(BV4,2))&gt;2,2,3),"00"),OFFSET(BV4,1-$AY4,0,4),0)&amp;"/"&amp;
                      MATCH(LEFT(BV4,LEN(BV4)-2)&amp;TEXT(IF(VALUE(RIGHT(BV4,2))&gt;3,3,4),"00"),OFFSET(BV4,1-$AY4,0,4),0),""))</f>
        <v>2/3/4</v>
      </c>
      <c r="BX4" s="300" t="e">
        <f t="shared" ref="BX4:BX7" ca="1" si="44">BR4+(
IF(BT4=2,OFFSET($AZ4,0,VALUE(BW4)-1))+
IF(BT4=3,OFFSET($AZ4,0,VALUE(MID(BW4,1,1))-1)+
                     OFFSET($AZ4,0,VALUE(MID(BW4,3,1))-1))+
IF(BT4=4,OFFSET($AZ4,0,VALUE(MID(BW4,1,1))-1)+
                     OFFSET($AZ4,0,VALUE(MID(BW4,3,1))-1)+
                     OFFSET($AZ4,0,VALUE(MID(BW4,5,1))-1))
)*10^BX$3</f>
        <v>#VALUE!</v>
      </c>
      <c r="BY4" s="303" t="e">
        <f ca="1">RANK(BX4,OFFSET(BX$4:BX$7,$AX4,0))</f>
        <v>#VALUE!</v>
      </c>
      <c r="BZ4" s="293">
        <f ca="1">COUNTIF(OFFSET(BY$4:BY$7,$AX4,0),BY4)</f>
        <v>4</v>
      </c>
      <c r="CA4" s="293">
        <f t="shared" ref="CA4:CA7" ca="1" si="45">COUNTIF(OFFSET(BY4,1-$AY4,0,$AY4),BY4)</f>
        <v>1</v>
      </c>
      <c r="CB4" s="287" t="e">
        <f t="shared" ref="CB4:CB7" ca="1" si="46">IF(COUNTIF(OFFSET(BY$4:BY$7,$AX4,0),BY4)&gt;1,       TEXT(BZ4,"00")&amp;" x "&amp;TEXT(BY4,"00")&amp;"e - "&amp;       TEXT(CA4,"00"),"")</f>
        <v>#VALUE!</v>
      </c>
      <c r="CC4" s="281" t="e">
        <f t="shared" ref="CC4:CC7" ca="1" si="47">IF(CB4="","",
IF(BZ4=2,MATCH(LEFT(CB4,LEN(CB4)-2)&amp;TEXT(IF(VALUE(RIGHT(CB4,2))&gt;1,1,2),"00"),OFFSET(CB4,1-$AY4,0,4),0),"")&amp;
IF(BZ4=3,MATCH(LEFT(CB4,LEN(CB4)-2)&amp;TEXT(IF(VALUE(RIGHT(CB4,2))&gt;1,1,2),"00"),OFFSET(CB4,1-$AY4,0,4),0)&amp;"/"&amp;
                      MATCH(LEFT(CB4,LEN(CB4)-2)&amp;TEXT(IF(VALUE(RIGHT(CB4,2))&gt;2,2,3),"00"),OFFSET(CB4,1-$AY4,0,4),0),"")&amp;
IF(BZ4=4,MATCH(LEFT(CB4,LEN(CB4)-2)&amp;TEXT(IF(VALUE(RIGHT(CB4,2))&gt;1,1,2),"00"),OFFSET(CB4,1-$AY4,0,4),0)&amp;"/"&amp;
                      MATCH(LEFT(CB4,LEN(CB4)-2)&amp;TEXT(IF(VALUE(RIGHT(CB4,2))&gt;2,2,3),"00"),OFFSET(CB4,1-$AY4,0,4),0)&amp;"/"&amp;
                      MATCH(LEFT(CB4,LEN(CB4)-2)&amp;TEXT(IF(VALUE(RIGHT(CB4,2))&gt;3,3,4),"00"),OFFSET(CB4,1-$AY4,0,4),0),""))</f>
        <v>#VALUE!</v>
      </c>
      <c r="CD4" s="306" t="e">
        <f t="shared" ref="CD4:CD7" ca="1" si="48">BX4+(
IF(BZ4=2,OFFSET($BE4,0,CC4-1))+
IF(BZ4=3,OFFSET($BE4,0,VALUE(MID(CC4,1,1))-1)+
                     OFFSET($BE4,0,VALUE(MID(CC4,3,1))-1))+
IF(BZ4=4,OFFSET($BE4,0,VALUE(MID(CC4,1,1))-1)+
                     OFFSET($BE4,0,VALUE(MID(CC4,3,1))-1)+
                     OFFSET($BE4,0,VALUE(MID(CC4,5,1))-1))
)*10^CD$3</f>
        <v>#VALUE!</v>
      </c>
      <c r="CE4" s="303" t="e">
        <f ca="1">RANK(CD4,OFFSET(CD$4:CD$7,$AX4,0))</f>
        <v>#VALUE!</v>
      </c>
      <c r="CF4" s="293">
        <f ca="1">COUNTIF(OFFSET(CE$4:CE$7,$AX4,0),CE4)</f>
        <v>4</v>
      </c>
      <c r="CG4" s="293">
        <f t="shared" ref="CG4:CG7" ca="1" si="49">COUNTIF(OFFSET(CE4,1-$AY4,0,$AY4),CE4)</f>
        <v>1</v>
      </c>
      <c r="CH4" s="287" t="e">
        <f t="shared" ref="CH4:CH7" ca="1" si="50">IF(COUNTIF(OFFSET(CE$4:CE$7,$AX4,0),CE4)&gt;1,       TEXT(CF4,"00")&amp;" x "&amp;TEXT(CE4,"00")&amp;"e - "&amp;       TEXT(CG4,"00"),"")</f>
        <v>#VALUE!</v>
      </c>
      <c r="CI4" s="281" t="e">
        <f t="shared" ref="CI4:CI7" ca="1" si="51">IF(CH4="","",
IF(CF4=2,MATCH(LEFT(CH4,LEN(CH4)-2)&amp;TEXT(IF(VALUE(RIGHT(CH4,2))&gt;1,1,2),"00"),OFFSET(CH4,1-$AY4,0,4),0),"")&amp;
IF(CF4=3,MATCH(LEFT(CH4,LEN(CH4)-2)&amp;TEXT(IF(VALUE(RIGHT(CH4,2))&gt;1,1,2),"00"),OFFSET(CH4,1-$AY4,0,4),0)&amp;"/"&amp;
                      MATCH(LEFT(CH4,LEN(CH4)-2)&amp;TEXT(IF(VALUE(RIGHT(CH4,2))&gt;2,2,3),"00"),OFFSET(CH4,1-$AY4,0,4),0),"")&amp;
IF(CF4=4,MATCH(LEFT(CH4,LEN(CH4)-2)&amp;TEXT(IF(VALUE(RIGHT(CH4,2))&gt;1,1,2),"00"),OFFSET(CH4,1-$AY4,0,4),0)&amp;"/"&amp;
                      MATCH(LEFT(CH4,LEN(CH4)-2)&amp;TEXT(IF(VALUE(RIGHT(CH4,2))&gt;2,2,3),"00"),OFFSET(CH4,1-$AY4,0,4),0)&amp;"/"&amp;
                      MATCH(LEFT(CH4,LEN(CH4)-2)&amp;TEXT(IF(VALUE(RIGHT(CH4,2))&gt;3,3,4),"00"),OFFSET(CH4,1-$AY4,0,4),0),""))</f>
        <v>#VALUE!</v>
      </c>
      <c r="CJ4" s="309" t="e">
        <f t="shared" ref="CJ4:CJ7" ca="1" si="52">CD4+(
IF(CF4=2,OFFSET($BJ4,0,CI4-1))+
IF(CF4=3,OFFSET($BJ4,0,VALUE(MID(CI4,1,1))-1)+
                     OFFSET($BJ4,0,VALUE(MID(CI4,3,1))-1))+
IF(CF4=4,OFFSET($BJ4,0,VALUE(MID(CI4,1,1))-1)+
                     OFFSET($BJ4,0,VALUE(MID(CI4,3,1))-1)+
                     OFFSET($BJ4,0,VALUE(MID(CI4,5,1))-1))
)*10^CJ$3</f>
        <v>#VALUE!</v>
      </c>
      <c r="CK4" s="303" t="e">
        <f ca="1">RANK(CJ4,OFFSET(CJ$4:CJ$7,$AX4,0))</f>
        <v>#VALUE!</v>
      </c>
      <c r="CL4" s="293">
        <f ca="1">COUNTIF(OFFSET(CK$4:CK$7,$AX4,0),CK4)</f>
        <v>4</v>
      </c>
      <c r="CM4" s="293">
        <f t="shared" ref="CM4:CM7" ca="1" si="53">COUNTIF(OFFSET(CK4,1-$AY4,0,$AY4),CK4)</f>
        <v>1</v>
      </c>
      <c r="CN4" s="287" t="e">
        <f t="shared" ref="CN4:CN7" ca="1" si="54">IF(COUNTIF(OFFSET(CK$4:CK$7,$AX4,0),CK4)&gt;1,       TEXT(CL4,"00")&amp;" x "&amp;TEXT(CK4,"00")&amp;"e - "&amp;       TEXT(CM4,"00"),"")</f>
        <v>#VALUE!</v>
      </c>
      <c r="CO4" s="281" t="e">
        <f t="shared" ref="CO4:CO7" ca="1" si="55">IF(CN4="","",
IF(CL4=2,MATCH(LEFT(CN4,LEN(CN4)-2)&amp;TEXT(IF(VALUE(RIGHT(CN4,2))&gt;1,1,2),"00"),OFFSET(CN4,1-$AY4,0,4),0),"")&amp;
IF(CL4=3,MATCH(LEFT(CN4,LEN(CN4)-2)&amp;TEXT(IF(VALUE(RIGHT(CN4,2))&gt;1,1,2),"00"),OFFSET(CN4,1-$AY4,0,4),0)&amp;"/"&amp;
                      MATCH(LEFT(CN4,LEN(CN4)-2)&amp;TEXT(IF(VALUE(RIGHT(CN4,2))&gt;2,2,3),"00"),OFFSET(CN4,1-$AY4,0,4),0),"")&amp;
IF(CL4=4,MATCH(LEFT(CN4,LEN(CN4)-2)&amp;TEXT(IF(VALUE(RIGHT(CN4,2))&gt;1,1,2),"00"),OFFSET(CN4,1-$AY4,0,4),0)&amp;"/"&amp;
                      MATCH(LEFT(CN4,LEN(CN4)-2)&amp;TEXT(IF(VALUE(RIGHT(CN4,2))&gt;2,2,3),"00"),OFFSET(CN4,1-$AY4,0,4),0)&amp;"/"&amp;
                      MATCH(LEFT(CN4,LEN(CN4)-2)&amp;TEXT(IF(VALUE(RIGHT(CN4,2))&gt;3,3,4),"00"),OFFSET(CN4,1-$AY4,0,4),0),""))</f>
        <v>#VALUE!</v>
      </c>
      <c r="CP4" s="312" t="e">
        <f ca="1">CJ4+(
IF(CL4=2,OFFSET($AZ4,0,CO4-1))+
IF(CL4=3,OFFSET($AZ4,0,VALUE(MID(CO4,1,1))-1)+
                     OFFSET($AZ4,0,VALUE(MID(CO4,3,1))-1))+
IF(CL4=4,OFFSET($AZ4,0,VALUE(MID(CO4,1,1))-1)+
                     OFFSET($AZ4,0,VALUE(MID(CO4,3,1))-1)+
                     OFFSET($AZ4,0,VALUE(MID(CO4,5,1))-1))
)*10^CP$3</f>
        <v>#VALUE!</v>
      </c>
      <c r="CQ4" s="303" t="e">
        <f ca="1">RANK(CP4,OFFSET(CP$4:CP$7,$AX4,0))</f>
        <v>#VALUE!</v>
      </c>
      <c r="CR4" s="293">
        <f ca="1">COUNTIF(OFFSET(CQ$4:CQ$7,$AX4,0),CQ4)</f>
        <v>4</v>
      </c>
      <c r="CS4" s="293">
        <f t="shared" ref="CS4:CS7" ca="1" si="56">COUNTIF(OFFSET(CQ4,1-$AY4,0,$AY4),CQ4)</f>
        <v>1</v>
      </c>
      <c r="CT4" s="287" t="e">
        <f t="shared" ref="CT4:CT7" ca="1" si="57">IF(COUNTIF(OFFSET(CQ$4:CQ$7,$AX4,0),CQ4)&gt;1,       TEXT(CR4,"00")&amp;" x "&amp;TEXT(CQ4,"00")&amp;"e - "&amp;       TEXT(CS4,"00"),"")</f>
        <v>#VALUE!</v>
      </c>
      <c r="CU4" s="281" t="e">
        <f t="shared" ref="CU4:CU7" ca="1" si="58">IF(CT4="","",
IF(CR4=2,MATCH(LEFT(CT4,LEN(CT4)-2)&amp;TEXT(IF(VALUE(RIGHT(CT4,2))&gt;1,1,2),"00"),OFFSET(CT4,1-$AY4,0,4),0),"")&amp;
IF(CR4=3,MATCH(LEFT(CT4,LEN(CT4)-2)&amp;TEXT(IF(VALUE(RIGHT(CT4,2))&gt;1,1,2),"00"),OFFSET(CT4,1-$AY4,0,4),0)&amp;"/"&amp;
                      MATCH(LEFT(CT4,LEN(CT4)-2)&amp;TEXT(IF(VALUE(RIGHT(CT4,2))&gt;2,2,3),"00"),OFFSET(CT4,1-$AY4,0,4),0),"")&amp;
IF(CR4=4,MATCH(LEFT(CT4,LEN(CT4)-2)&amp;TEXT(IF(VALUE(RIGHT(CT4,2))&gt;1,1,2),"00"),OFFSET(CT4,1-$AY4,0,4),0)&amp;"/"&amp;
                      MATCH(LEFT(CT4,LEN(CT4)-2)&amp;TEXT(IF(VALUE(RIGHT(CT4,2))&gt;2,2,3),"00"),OFFSET(CT4,1-$AY4,0,4),0)&amp;"/"&amp;
                      MATCH(LEFT(CT4,LEN(CT4)-2)&amp;TEXT(IF(VALUE(RIGHT(CT4,2))&gt;3,3,4),"00"),OFFSET(CT4,1-$AY4,0,4),0),""))</f>
        <v>#VALUE!</v>
      </c>
      <c r="CV4" s="315" t="e">
        <f t="shared" ref="CV4:CV7" ca="1" si="59">CP4+(
IF(CR4=2,OFFSET($BE4,0,CU4-1))+
IF(CR4=3,OFFSET($BE4,0,VALUE(MID(CU4,1,1))-1)+
                     OFFSET($BE4,0,VALUE(MID(CU4,3,1))-1))+
IF(CR4=4,OFFSET($BE4,0,VALUE(MID(CU4,1,1))-1)+
                     OFFSET($BE4,0,VALUE(MID(CU4,3,1))-1)+
                     OFFSET($BE4,0,VALUE(MID(CU4,5,1))-1))
)*10^CV$3</f>
        <v>#VALUE!</v>
      </c>
      <c r="CW4" s="303" t="e">
        <f ca="1">RANK(CV4,OFFSET(CV$4:CV$7,$AX4,0))</f>
        <v>#VALUE!</v>
      </c>
      <c r="CX4" s="293">
        <f ca="1">COUNTIF(OFFSET(CW$4:CW$7,$AX4,0),CW4)</f>
        <v>4</v>
      </c>
      <c r="CY4" s="293">
        <f t="shared" ref="CY4:CY7" ca="1" si="60">COUNTIF(OFFSET(CW4,1-$AY4,0,$AY4),CW4)</f>
        <v>1</v>
      </c>
      <c r="CZ4" s="287" t="e">
        <f t="shared" ref="CZ4:CZ7" ca="1" si="61">IF(COUNTIF(OFFSET(CW$4:CW$7,$AX4,0),CW4)&gt;1,       TEXT(CX4,"00")&amp;" x "&amp;TEXT(CW4,"00")&amp;"e - "&amp;       TEXT(CY4,"00"),"")</f>
        <v>#VALUE!</v>
      </c>
      <c r="DA4" s="281" t="e">
        <f t="shared" ref="DA4:DA7" ca="1" si="62">IF(CZ4="","",
IF(CX4=2,MATCH(LEFT(CZ4,LEN(CZ4)-2)&amp;TEXT(IF(VALUE(RIGHT(CZ4,2))&gt;1,1,2),"00"),OFFSET(CZ4,1-$AY4,0,4),0),"")&amp;
IF(CX4=3,MATCH(LEFT(CZ4,LEN(CZ4)-2)&amp;TEXT(IF(VALUE(RIGHT(CZ4,2))&gt;1,1,2),"00"),OFFSET(CZ4,1-$AY4,0,4),0)&amp;"/"&amp;
                      MATCH(LEFT(CZ4,LEN(CZ4)-2)&amp;TEXT(IF(VALUE(RIGHT(CZ4,2))&gt;2,2,3),"00"),OFFSET(CZ4,1-$AY4,0,4),0),"")&amp;
IF(CX4=4,MATCH(LEFT(CZ4,LEN(CZ4)-2)&amp;TEXT(IF(VALUE(RIGHT(CZ4,2))&gt;1,1,2),"00"),OFFSET(CZ4,1-$AY4,0,4),0)&amp;"/"&amp;
                      MATCH(LEFT(CZ4,LEN(CZ4)-2)&amp;TEXT(IF(VALUE(RIGHT(CZ4,2))&gt;2,2,3),"00"),OFFSET(CZ4,1-$AY4,0,4),0)&amp;"/"&amp;
                      MATCH(LEFT(CZ4,LEN(CZ4)-2)&amp;TEXT(IF(VALUE(RIGHT(CZ4,2))&gt;3,3,4),"00"),OFFSET(CZ4,1-$AY4,0,4),0),""))</f>
        <v>#VALUE!</v>
      </c>
      <c r="DB4" s="318" t="e">
        <f t="shared" ref="DB4:DB7" ca="1" si="63">CV4+(
IF(CX4=2,OFFSET($BJ4,0,DA4-1))+
IF(CX4=3,OFFSET($BJ4,0,VALUE(MID(DA4,1,1))-1)+
                     OFFSET($BJ4,0,VALUE(MID(DA4,3,1))-1))+
IF(CX4=4,OFFSET($BJ4,0,VALUE(MID(DA4,1,1))-1)+
                     OFFSET($BJ4,0,VALUE(MID(DA4,3,1))-1)+
                     OFFSET($BJ4,0,VALUE(MID(DA4,5,1))-1))
)*10^DB$3</f>
        <v>#VALUE!</v>
      </c>
      <c r="DC4" s="303" t="e">
        <f ca="1">RANK(DB4,OFFSET(DB$4:DB$7,$AX4,0))</f>
        <v>#VALUE!</v>
      </c>
      <c r="DD4" s="321" t="e">
        <f t="shared" ref="DD4:DD7" ca="1" si="64">DB4+IF(COUNTIF(OFFSET($DC$4:$DC$7,$AX4,0),DC4)&gt;1,BI4*10^DD$3)</f>
        <v>#VALUE!</v>
      </c>
      <c r="DE4" s="281" t="e">
        <f ca="1">RANK(DD4,OFFSET(DD$4:DD$7,$AX4,0))</f>
        <v>#VALUE!</v>
      </c>
      <c r="DF4" s="324" t="e">
        <f t="shared" ref="DF4:DF7" ca="1" si="65">DD4+IF(COUNTIF(OFFSET($DE$4:$DE$7,$AX4,0),DE4)&gt;1,BN4*10^DF$3)</f>
        <v>#VALUE!</v>
      </c>
      <c r="DG4" s="281" t="e">
        <f ca="1">RANK(DF4,OFFSET(DF$4:DF$7,$AX4,0))&amp;$E4</f>
        <v>#VALUE!</v>
      </c>
      <c r="DH4" s="348">
        <f ca="1">COUNTIF(OFFSET($DG$4:$DG$7,$AX4,0),$DN4)</f>
        <v>0</v>
      </c>
      <c r="DI4" s="357" t="str">
        <f ca="1">IFERROR(MATCH($DN4,OFFSET($DG$4:$DG$7,$AX4,0),0),"")</f>
        <v/>
      </c>
      <c r="DJ4" s="357" t="str">
        <f t="shared" ref="DJ4:DL7" ca="1" si="66">IF(DJ$3&lt;=COUNTIF(OFFSET($DG$4:$DG$7,$AX4,0),$DN4),DI4+MATCH($DN4,OFFSET(OFFSET($DG$4:$DG$7,$AX4,0),DI4,0),0),"")</f>
        <v/>
      </c>
      <c r="DK4" s="357" t="str">
        <f t="shared" ca="1" si="66"/>
        <v/>
      </c>
      <c r="DL4" s="357" t="str">
        <f t="shared" ca="1" si="66"/>
        <v/>
      </c>
      <c r="DM4" s="350" t="str">
        <f ca="1">CONCATENATE(DI4,DJ4,DK4,DL4)</f>
        <v/>
      </c>
      <c r="DN4" s="351" t="s">
        <v>291</v>
      </c>
      <c r="DO4" s="351" t="str">
        <f ca="1">IF(SUM(OFFSET($R$4:$R$7,$AX4,0))&lt;12,"",
IF($DH4=0,$DO3,
IF($DH4=1,OFFSET($Q$4,VALUE(DM4)-1+$AX4,0),
IF($DH4=2,OFFSET($AS$4,VALUE(MID(DM4,1,1))-1+$AX4,0)&amp;"/"&amp;OFFSET($AS$4,VALUE(MID(DM4,2,1))-1+$AX4,0),
IF($DH4=3,OFFSET($AS$4,VALUE(MID(DM4,1,1))-1+$AX4,0)&amp;"/"&amp;OFFSET($AS$4,VALUE(MID(DM4,2,1))-1+$AX4,0)&amp;"/"&amp;OFFSET($AS$4,VALUE(MID(DM4,3,1))-1+$AX4,0),
CONCATENATE(OFFSET($AS$4,$AX4,0),"/",OFFSET($AS$5,$AX4,0),"/",OFFSET($AS$6,$AX4,0),"/",OFFSET($AS$7,$AX4,0)))))))</f>
        <v/>
      </c>
      <c r="DP4" s="351" t="str">
        <f ca="1">IFERROR(OFFSET($Q$51,MATCH(RIGHT($DN4),$Q$52:$Q$59,0),MATCH(VALUE(LEFT($DN4)),$R$51:$Z$51,0)),"")</f>
        <v/>
      </c>
      <c r="DQ4" s="351" t="str">
        <f t="shared" ref="DQ4:DQ39" ca="1" si="67">DP4</f>
        <v/>
      </c>
      <c r="DR4" s="353" t="str">
        <f t="shared" ref="DR4:DR37" ca="1" si="68">IF(OR(R4&lt;1,DQ4=""),"",IF(LEFT(DQ4,3)="Noo","NIe",LEFT(DQ4,3))&amp;IF(ISERROR(MATCH(DQ4,$Q:$Q,0)),"?",""))</f>
        <v/>
      </c>
      <c r="DS4" s="201">
        <f t="shared" ref="DS4:DS7" ca="1" si="69">COUNTIF(OFFSET($GY$4:$GY$7,$AX4,0),$DY4)</f>
        <v>0</v>
      </c>
      <c r="DT4" s="203" t="str">
        <f t="shared" ref="DT4:DT7" ca="1" si="70">IFERROR(MATCH($DY4,OFFSET($GY$4:$GY$7,$AX4,0),0),"")</f>
        <v/>
      </c>
      <c r="DU4" s="203" t="str">
        <f t="shared" ref="DU4:DU7" ca="1" si="71">IF(DU$3&lt;=COUNTIF(OFFSET($GY$4:$GY$7,$AX4,0),$DY4),DT4+MATCH($DY4,OFFSET(OFFSET($GY$4:$GY$7,$AX4,0),DT4,0),0),"")</f>
        <v/>
      </c>
      <c r="DV4" s="203" t="str">
        <f t="shared" ref="DV4:DV7" ca="1" si="72">IF(DV$3&lt;=COUNTIF(OFFSET($GY$4:$GY$7,$AX4,0),$DY4),DU4+MATCH($DY4,OFFSET(OFFSET($GY$4:$GY$7,$AX4,0),DU4,0),0),"")</f>
        <v/>
      </c>
      <c r="DW4" s="203" t="str">
        <f t="shared" ref="DW4:DW7" ca="1" si="73">IF(DW$3&lt;=COUNTIF(OFFSET($GY$4:$GY$7,$AX4,0),$DY4),DV4+MATCH($DY4,OFFSET(OFFSET($GY$4:$GY$7,$AX4,0),DV4,0),0),"")</f>
        <v/>
      </c>
      <c r="DX4" s="195" t="str">
        <f ca="1">CONCATENATE(DT4,DU4,DV4,DW4)</f>
        <v/>
      </c>
      <c r="DY4" s="156" t="s">
        <v>291</v>
      </c>
      <c r="DZ4" s="156" t="str">
        <f ca="1">IF(SUM(OFFSET($AC$4:$AC$7,$AX4,0))&lt;12,"",
IF($DS4=0,$DZ3,
IF($DS4=1,OFFSET($Q$4,VALUE(DX4)-1+$AX4,0),
IF($DS4=2,OFFSET($AS$4,VALUE(MID(DX4,1,1))-1+$AX4,0)&amp;"/"&amp;OFFSET($AS$4,VALUE(MID(DX4,2,1))-1+$AX4,0),
IF($DS4=3,OFFSET($AS$4,VALUE(MID(DX4,1,1))-1+$AX4,0)&amp;"/"&amp;OFFSET($AS$4,VALUE(MID(DX4,2,1))-1+$AX4,0)&amp;"/"&amp;OFFSET($AS$4,VALUE(MID(DX4,3,1))-1+$AX4,0),
CONCATENATE(OFFSET($AS$4,$AX4,0),"/",OFFSET($AS$5,$AX4,0),"/",OFFSET($AS$6,$AX4,0),"/",OFFSET($AS$7,$AX4,0)))))))</f>
        <v/>
      </c>
      <c r="EA4" s="156" t="str">
        <f ca="1">IFERROR(OFFSET($Q$51,MATCH(RIGHT($DY4),$Q$52:$Q$59,0),MATCH(VALUE(LEFT($DY4)),$AC$51:$AK$51,0)),"")</f>
        <v/>
      </c>
      <c r="EB4" s="156" t="str">
        <f t="shared" ref="EB4:EB9" ca="1" si="74">EA4</f>
        <v/>
      </c>
      <c r="EC4" s="156" t="str">
        <f ca="1">IF(OR(AC4&lt;1,EB4=""),"",LEFT(EB4,3)&amp;IF(ISERROR(MATCH(EB4,$Q:$Q,0)),"?",""))</f>
        <v/>
      </c>
      <c r="ED4" s="270" t="str">
        <f t="shared" si="5"/>
        <v>Egy-Uru</v>
      </c>
      <c r="EE4" s="270" t="str">
        <f t="shared" si="6"/>
        <v/>
      </c>
      <c r="EF4" s="270" t="str">
        <f t="shared" si="7"/>
        <v/>
      </c>
      <c r="EG4" s="271" t="str">
        <f t="shared" si="8"/>
        <v/>
      </c>
      <c r="EH4" s="271" t="str">
        <f t="shared" si="9"/>
        <v/>
      </c>
      <c r="EI4" s="271" t="str">
        <f t="shared" si="10"/>
        <v/>
      </c>
      <c r="EJ4" s="271" t="str">
        <f t="shared" ref="EJ4:EJ51" si="75">EE4</f>
        <v/>
      </c>
      <c r="EK4" s="274" t="str">
        <f t="shared" ref="EK4:EK7" si="76">LEFT($Q4,3)</f>
        <v>Rus</v>
      </c>
      <c r="EL4" s="272" t="str">
        <f t="shared" ref="EL4:EO7" ca="1" si="77">IFERROR(VLOOKUP($AS4&amp;"-"&amp;OFFSET(EL$3,MATCH($E4,$E:$E,0)-MATCH($E$4,$E:$E,0),0),$ED:$EK,4,0),"")</f>
        <v/>
      </c>
      <c r="EM4" s="271" t="str">
        <f t="shared" ca="1" si="77"/>
        <v/>
      </c>
      <c r="EN4" s="271" t="str">
        <f t="shared" ca="1" si="77"/>
        <v/>
      </c>
      <c r="EO4" s="271" t="str">
        <f t="shared" ca="1" si="77"/>
        <v/>
      </c>
      <c r="EP4" s="272">
        <f t="shared" si="11"/>
        <v>0</v>
      </c>
      <c r="EQ4" s="272">
        <v>1</v>
      </c>
      <c r="ER4" s="272" t="str">
        <f t="shared" ref="ER4:EU7" ca="1" si="78">IFERROR(VLOOKUP($AS4&amp;"-"&amp;OFFSET(ER$3,MATCH($E4,$E:$E,0)-MATCH($E$4,$E:$E,0),0),$ED:$EJ,5,0),"")</f>
        <v/>
      </c>
      <c r="ES4" s="271" t="str">
        <f t="shared" ca="1" si="78"/>
        <v/>
      </c>
      <c r="ET4" s="271" t="str">
        <f t="shared" ca="1" si="78"/>
        <v/>
      </c>
      <c r="EU4" s="271" t="str">
        <f t="shared" ca="1" si="78"/>
        <v/>
      </c>
      <c r="EV4" s="273">
        <f t="shared" ref="EV4:EV7" ca="1" si="79">SUM(ER4:EU4)</f>
        <v>0</v>
      </c>
      <c r="EW4" s="272" t="str">
        <f t="shared" ref="EW4:EZ7" ca="1" si="80">IFERROR(VLOOKUP($AS4&amp;"-"&amp;OFFSET(EW$3,MATCH($E4,$E:$E,0)-MATCH($E$4,$E:$E,0),0),$ED:$EJ,6,0),"")</f>
        <v/>
      </c>
      <c r="EX4" s="271" t="str">
        <f t="shared" ca="1" si="80"/>
        <v/>
      </c>
      <c r="EY4" s="271" t="str">
        <f t="shared" ca="1" si="80"/>
        <v/>
      </c>
      <c r="EZ4" s="271" t="str">
        <f t="shared" ca="1" si="80"/>
        <v/>
      </c>
      <c r="FA4" s="273">
        <f t="shared" ref="FA4:FA7" ca="1" si="81">SUM(EW4:EZ4)</f>
        <v>0</v>
      </c>
      <c r="FB4" s="272" t="str">
        <f t="shared" ref="FB4:FE7" ca="1" si="82">IFERROR(VLOOKUP($AS4&amp;"-"&amp;OFFSET(FB$3,MATCH($E4,$E:$E,0)-MATCH($E$4,$E:$E,0),0),$ED:$EJ,2,0),"")</f>
        <v/>
      </c>
      <c r="FC4" s="271" t="str">
        <f t="shared" ca="1" si="82"/>
        <v/>
      </c>
      <c r="FD4" s="271" t="str">
        <f t="shared" ca="1" si="82"/>
        <v/>
      </c>
      <c r="FE4" s="271" t="str">
        <f t="shared" ca="1" si="82"/>
        <v/>
      </c>
      <c r="FF4" s="273">
        <f t="shared" ref="FF4:FF7" ca="1" si="83">SUM(FB4:FE4)</f>
        <v>0</v>
      </c>
      <c r="FG4"/>
      <c r="FI4" s="275">
        <f ca="1">RANK($EV4,OFFSET($EV$4:$EV$7,$AX4,0),0)</f>
        <v>1</v>
      </c>
      <c r="FJ4" s="280">
        <f ca="1">EV4+(IF(COUNTIF(OFFSET($FI$4:$FI$7,$AX4,0),$FI4)&gt;1,IF($AC4&gt;0,(MAX(OFFSET($AC$4:$AC$7,$AX4,0))-$AC4)*0.1,)))*10^FJ$3</f>
        <v>0</v>
      </c>
      <c r="FK4" s="303">
        <f ca="1">RANK($FJ4,OFFSET($FJ$4:$FJ$7,$AX4,0),0)</f>
        <v>1</v>
      </c>
      <c r="FL4" s="293">
        <f ca="1">COUNTIF(OFFSET(FK$4:FK$7,$AX4,0),FK4)</f>
        <v>4</v>
      </c>
      <c r="FM4" s="293">
        <f t="shared" ref="FM4:FM7" ca="1" si="84">COUNTIF(OFFSET(FK4,1-$AY4,0,$AY4),FK4)</f>
        <v>1</v>
      </c>
      <c r="FN4" s="287" t="str">
        <f t="shared" ref="FN4:FN7" ca="1" si="85">IF(COUNTIF(OFFSET(FK$4:FK$7,$AX4,0),FK4)&gt;1,       TEXT(FL4,"00")&amp;" x "&amp;TEXT(FK4,"00")&amp;"e - "&amp;       TEXT(FM4,"00"),"")</f>
        <v>04 x 01e - 01</v>
      </c>
      <c r="FO4" s="281" t="str">
        <f t="shared" ref="FO4:FO7" ca="1" si="86">IF(FN4="","",
IF(FL4=2,MATCH(LEFT(FN4,LEN(FN4)-2)&amp;TEXT(IF(VALUE(RIGHT(FN4,2))&gt;1,1,2),"00"),OFFSET(FN4,1-$AY4,0,4),0),"")&amp;
IF(FL4=3,MATCH(LEFT(FN4,LEN(FN4)-2)&amp;TEXT(IF(VALUE(RIGHT(FN4,2))&gt;1,1,2),"00"),OFFSET(FN4,1-$AY4,0,4),0)&amp;"/"&amp;
                      MATCH(LEFT(FN4,LEN(FN4)-2)&amp;TEXT(IF(VALUE(RIGHT(FN4,2))&gt;2,2,3),"00"),OFFSET(FN4,1-$AY4,0,4),0),"")&amp;
IF(FL4=4,MATCH(LEFT(FN4,LEN(FN4)-2)&amp;TEXT(IF(VALUE(RIGHT(FN4,2))&gt;1,1,2),"00"),OFFSET(FN4,1-$AY4,0,4),0)&amp;"/"&amp;
                      MATCH(LEFT(FN4,LEN(FN4)-2)&amp;TEXT(IF(VALUE(RIGHT(FN4,2))&gt;2,2,3),"00"),OFFSET(FN4,1-$AY4,0,4),0)&amp;"/"&amp;
                      MATCH(LEFT(FN4,LEN(FN4)-2)&amp;TEXT(IF(VALUE(RIGHT(FN4,2))&gt;3,3,4),"00"),OFFSET(FN4,1-$AY4,0,4),0),""))</f>
        <v>2/3/4</v>
      </c>
      <c r="FP4" s="300" t="e">
        <f t="shared" ref="FP4:FP7" ca="1" si="87">FJ4+(
IF(FL4=2,OFFSET($ER4,0,VALUE(FO4)-1))+
IF(FL4=3,OFFSET($ER4,0,VALUE(MID(FO4,1,1))-1)+
                     OFFSET($ER4,0,VALUE(MID(FO4,3,1))-1))+
IF(FL4=4,OFFSET($ER4,0,VALUE(MID(FO4,1,1))-1)+
                     OFFSET($ER4,0,VALUE(MID(FO4,3,1))-1)+
                     OFFSET($ER4,0,VALUE(MID(FO4,5,1))-1))
)*10^FP$3</f>
        <v>#VALUE!</v>
      </c>
      <c r="FQ4" s="303" t="e">
        <f t="shared" ref="FQ4:FQ7" ca="1" si="88">RANK(FP4,OFFSET(FP$4:FP$7,$AX4,0))</f>
        <v>#VALUE!</v>
      </c>
      <c r="FR4" s="293">
        <f ca="1">COUNTIF(OFFSET(FQ$4:FQ$7,$AX4,0),FQ4)</f>
        <v>4</v>
      </c>
      <c r="FS4" s="293">
        <f t="shared" ref="FS4:FS7" ca="1" si="89">COUNTIF(OFFSET(FQ4,1-$AY4,0,$AY4),FQ4)</f>
        <v>1</v>
      </c>
      <c r="FT4" s="287" t="e">
        <f t="shared" ref="FT4:FT7" ca="1" si="90">IF(COUNTIF(OFFSET(FQ$4:FQ$7,$AX4,0),FQ4)&gt;1,       TEXT(FR4,"00")&amp;" x "&amp;TEXT(FQ4,"00")&amp;"e - "&amp;       TEXT(FS4,"00"),"")</f>
        <v>#VALUE!</v>
      </c>
      <c r="FU4" s="281" t="e">
        <f t="shared" ref="FU4:FU7" ca="1" si="91">IF(FT4="","",
IF(FR4=2,MATCH(LEFT(FT4,LEN(FT4)-2)&amp;TEXT(IF(VALUE(RIGHT(FT4,2))&gt;1,1,2),"00"),OFFSET(FT4,1-$AY4,0,4),0),"")&amp;
IF(FR4=3,MATCH(LEFT(FT4,LEN(FT4)-2)&amp;TEXT(IF(VALUE(RIGHT(FT4,2))&gt;1,1,2),"00"),OFFSET(FT4,1-$AY4,0,4),0)&amp;"/"&amp;
                      MATCH(LEFT(FT4,LEN(FT4)-2)&amp;TEXT(IF(VALUE(RIGHT(FT4,2))&gt;2,2,3),"00"),OFFSET(FT4,1-$AY4,0,4),0),"")&amp;
IF(FR4=4,MATCH(LEFT(FT4,LEN(FT4)-2)&amp;TEXT(IF(VALUE(RIGHT(FT4,2))&gt;1,1,2),"00"),OFFSET(FT4,1-$AY4,0,4),0)&amp;"/"&amp;
                      MATCH(LEFT(FT4,LEN(FT4)-2)&amp;TEXT(IF(VALUE(RIGHT(FT4,2))&gt;2,2,3),"00"),OFFSET(FT4,1-$AY4,0,4),0)&amp;"/"&amp;
                      MATCH(LEFT(FT4,LEN(FT4)-2)&amp;TEXT(IF(VALUE(RIGHT(FT4,2))&gt;3,3,4),"00"),OFFSET(FT4,1-$AY4,0,4),0),""))</f>
        <v>#VALUE!</v>
      </c>
      <c r="FV4" s="306" t="e">
        <f t="shared" ref="FV4:FV7" ca="1" si="92">FP4+(
IF(FR4=2,OFFSET($EW4,0,FU4-1))+
IF(FR4=3,OFFSET($EW4,0,VALUE(MID(FU4,1,1))-1)+
                     OFFSET($EW4,0,VALUE(MID(FU4,3,1))-1))+
IF(FR4=4,OFFSET($EW4,0,VALUE(MID(FU4,1,1))-1)+
                     OFFSET($EW4,0,VALUE(MID(FU4,3,1))-1)+
                     OFFSET($EW4,0,VALUE(MID(FU4,5,1))-1))
)*10^FV$3</f>
        <v>#VALUE!</v>
      </c>
      <c r="FW4" s="303" t="e">
        <f ca="1">RANK(FV4,OFFSET(FV$4:FV$7,$AX4,0))</f>
        <v>#VALUE!</v>
      </c>
      <c r="FX4" s="293">
        <f ca="1">COUNTIF(OFFSET(FW$4:FW$7,$AX4,0),FW4)</f>
        <v>4</v>
      </c>
      <c r="FY4" s="293">
        <f t="shared" ref="FY4:FY7" ca="1" si="93">COUNTIF(OFFSET(FW4,1-$AY4,0,$AY4),FW4)</f>
        <v>1</v>
      </c>
      <c r="FZ4" s="287" t="e">
        <f t="shared" ref="FZ4:FZ7" ca="1" si="94">IF(COUNTIF(OFFSET(FW$4:FW$7,$AX4,0),FW4)&gt;1,       TEXT(FX4,"00")&amp;" x "&amp;TEXT(FW4,"00")&amp;"e - "&amp;       TEXT(FY4,"00"),"")</f>
        <v>#VALUE!</v>
      </c>
      <c r="GA4" s="281" t="e">
        <f t="shared" ref="GA4:GA7" ca="1" si="95">IF(FZ4="","",
IF(FX4=2,MATCH(LEFT(FZ4,LEN(FZ4)-2)&amp;TEXT(IF(VALUE(RIGHT(FZ4,2))&gt;1,1,2),"00"),OFFSET(FZ4,1-$AY4,0,4),0),"")&amp;
IF(FX4=3,MATCH(LEFT(FZ4,LEN(FZ4)-2)&amp;TEXT(IF(VALUE(RIGHT(FZ4,2))&gt;1,1,2),"00"),OFFSET(FZ4,1-$AY4,0,4),0)&amp;"/"&amp;
                      MATCH(LEFT(FZ4,LEN(FZ4)-2)&amp;TEXT(IF(VALUE(RIGHT(FZ4,2))&gt;2,2,3),"00"),OFFSET(FZ4,1-$AY4,0,4),0),"")&amp;
IF(FX4=4,MATCH(LEFT(FZ4,LEN(FZ4)-2)&amp;TEXT(IF(VALUE(RIGHT(FZ4,2))&gt;1,1,2),"00"),OFFSET(FZ4,1-$AY4,0,4),0)&amp;"/"&amp;
                      MATCH(LEFT(FZ4,LEN(FZ4)-2)&amp;TEXT(IF(VALUE(RIGHT(FZ4,2))&gt;2,2,3),"00"),OFFSET(FZ4,1-$AY4,0,4),0)&amp;"/"&amp;
                      MATCH(LEFT(FZ4,LEN(FZ4)-2)&amp;TEXT(IF(VALUE(RIGHT(FZ4,2))&gt;3,3,4),"00"),OFFSET(FZ4,1-$AY4,0,4),0),""))</f>
        <v>#VALUE!</v>
      </c>
      <c r="GB4" s="309" t="e">
        <f t="shared" ref="GB4:GB7" ca="1" si="96">FV4+(
IF(FX4=2,OFFSET($FB4,0,GA4-1))+
IF(FX4=3,OFFSET($FB4,0,VALUE(MID(GA4,1,1))-1)+
                     OFFSET($FB4,0,VALUE(MID(GA4,3,1))-1))+
IF(FX4=4,OFFSET($FB4,0,VALUE(MID(GA4,1,1))-1)+
                     OFFSET($FB4,0,VALUE(MID(GA4,3,1))-1)+
                     OFFSET($FB4,0,VALUE(MID(GA4,5,1))-1))
)*10^GB$3</f>
        <v>#VALUE!</v>
      </c>
      <c r="GC4" s="303" t="e">
        <f ca="1">RANK(GB4,OFFSET(GB$4:GB$7,$AX4,0))</f>
        <v>#VALUE!</v>
      </c>
      <c r="GD4" s="293">
        <f ca="1">COUNTIF(OFFSET(GC$4:GC$7,$AX4,0),GC4)</f>
        <v>4</v>
      </c>
      <c r="GE4" s="293">
        <f t="shared" ref="GE4:GE7" ca="1" si="97">COUNTIF(OFFSET(GC4,1-$AY4,0,$AY4),GC4)</f>
        <v>1</v>
      </c>
      <c r="GF4" s="287" t="e">
        <f t="shared" ref="GF4:GF7" ca="1" si="98">IF(COUNTIF(OFFSET(GC$4:GC$7,$AX4,0),GC4)&gt;1,       TEXT(GD4,"00")&amp;" x "&amp;TEXT(GC4,"00")&amp;"e - "&amp;       TEXT(GE4,"00"),"")</f>
        <v>#VALUE!</v>
      </c>
      <c r="GG4" s="281" t="e">
        <f t="shared" ref="GG4:GG7" ca="1" si="99">IF(GF4="","",
IF(GD4=2,MATCH(LEFT(GF4,LEN(GF4)-2)&amp;TEXT(IF(VALUE(RIGHT(GF4,2))&gt;1,1,2),"00"),OFFSET(GF4,1-$AY4,0,4),0),"")&amp;
IF(GD4=3,MATCH(LEFT(GF4,LEN(GF4)-2)&amp;TEXT(IF(VALUE(RIGHT(GF4,2))&gt;1,1,2),"00"),OFFSET(GF4,1-$AY4,0,4),0)&amp;"/"&amp;
                      MATCH(LEFT(GF4,LEN(GF4)-2)&amp;TEXT(IF(VALUE(RIGHT(GF4,2))&gt;2,2,3),"00"),OFFSET(GF4,1-$AY4,0,4),0),"")&amp;
IF(GD4=4,MATCH(LEFT(GF4,LEN(GF4)-2)&amp;TEXT(IF(VALUE(RIGHT(GF4,2))&gt;1,1,2),"00"),OFFSET(GF4,1-$AY4,0,4),0)&amp;"/"&amp;
                      MATCH(LEFT(GF4,LEN(GF4)-2)&amp;TEXT(IF(VALUE(RIGHT(GF4,2))&gt;2,2,3),"00"),OFFSET(GF4,1-$AY4,0,4),0)&amp;"/"&amp;
                      MATCH(LEFT(GF4,LEN(GF4)-2)&amp;TEXT(IF(VALUE(RIGHT(GF4,2))&gt;3,3,4),"00"),OFFSET(GF4,1-$AY4,0,4),0),""))</f>
        <v>#VALUE!</v>
      </c>
      <c r="GH4" s="312" t="e">
        <f t="shared" ref="GH4:GH7" ca="1" si="100">GB4+(
IF(GD4=2,OFFSET($ER4,0,GG4-1))+
IF(GD4=3,OFFSET($ER4,0,VALUE(MID(GG4,1,1))-1)+
                     OFFSET($ER4,0,VALUE(MID(GG4,3,1))-1))+
IF(GD4=4,OFFSET($ER4,0,VALUE(MID(GG4,1,1))-1)+
                     OFFSET($ER4,0,VALUE(MID(GG4,3,1))-1)+
                     OFFSET($ER4,0,VALUE(MID(GG4,5,1))-1))
)*10^GH$3</f>
        <v>#VALUE!</v>
      </c>
      <c r="GI4" s="303" t="e">
        <f ca="1">RANK(GH4,OFFSET(GH$4:GH$7,$AX4,0))</f>
        <v>#VALUE!</v>
      </c>
      <c r="GJ4" s="293">
        <f ca="1">COUNTIF(OFFSET(GI$4:GI$7,$AX4,0),GI4)</f>
        <v>4</v>
      </c>
      <c r="GK4" s="293">
        <f t="shared" ref="GK4:GK7" ca="1" si="101">COUNTIF(OFFSET(GI4,1-$AY4,0,$AY4),GI4)</f>
        <v>1</v>
      </c>
      <c r="GL4" s="287" t="e">
        <f t="shared" ref="GL4:GL7" ca="1" si="102">IF(COUNTIF(OFFSET(GI$4:GI$7,$AX4,0),GI4)&gt;1,       TEXT(GJ4,"00")&amp;" x "&amp;TEXT(GI4,"00")&amp;"e - "&amp;       TEXT(GK4,"00"),"")</f>
        <v>#VALUE!</v>
      </c>
      <c r="GM4" s="281" t="e">
        <f t="shared" ref="GM4:GM7" ca="1" si="103">IF(GL4="","",
IF(GJ4=2,MATCH(LEFT(GL4,LEN(GL4)-2)&amp;TEXT(IF(VALUE(RIGHT(GL4,2))&gt;1,1,2),"00"),OFFSET(GL4,1-$AY4,0,4),0),"")&amp;
IF(GJ4=3,MATCH(LEFT(GL4,LEN(GL4)-2)&amp;TEXT(IF(VALUE(RIGHT(GL4,2))&gt;1,1,2),"00"),OFFSET(GL4,1-$AY4,0,4),0)&amp;"/"&amp;
                      MATCH(LEFT(GL4,LEN(GL4)-2)&amp;TEXT(IF(VALUE(RIGHT(GL4,2))&gt;2,2,3),"00"),OFFSET(GL4,1-$AY4,0,4),0),"")&amp;
IF(GJ4=4,MATCH(LEFT(GL4,LEN(GL4)-2)&amp;TEXT(IF(VALUE(RIGHT(GL4,2))&gt;1,1,2),"00"),OFFSET(GL4,1-$AY4,0,4),0)&amp;"/"&amp;
                      MATCH(LEFT(GL4,LEN(GL4)-2)&amp;TEXT(IF(VALUE(RIGHT(GL4,2))&gt;2,2,3),"00"),OFFSET(GL4,1-$AY4,0,4),0)&amp;"/"&amp;
                      MATCH(LEFT(GL4,LEN(GL4)-2)&amp;TEXT(IF(VALUE(RIGHT(GL4,2))&gt;3,3,4),"00"),OFFSET(GL4,1-$AY4,0,4),0),""))</f>
        <v>#VALUE!</v>
      </c>
      <c r="GN4" s="315" t="e">
        <f t="shared" ref="GN4:GN7" ca="1" si="104">GH4+(
IF(GJ4=2,OFFSET($EW4,0,GM4-1))+
IF(GJ4=3,OFFSET($EW4,0,VALUE(MID(GM4,1,1))-1)+
                     OFFSET($EW4,0,VALUE(MID(GM4,3,1))-1))+
IF(GJ4=4,OFFSET($EW4,0,VALUE(MID(GM4,1,1))-1)+
                     OFFSET($EW4,0,VALUE(MID(GM4,3,1))-1)+
                     OFFSET($EW4,0,VALUE(MID(GM4,5,1))-1))
)*10^GN$3</f>
        <v>#VALUE!</v>
      </c>
      <c r="GO4" s="303" t="e">
        <f ca="1">RANK(GN4,OFFSET(GN$4:GN$7,$AX4,0))</f>
        <v>#VALUE!</v>
      </c>
      <c r="GP4" s="293">
        <f ca="1">COUNTIF(OFFSET(GO$4:GO$7,$AX4,0),GO4)</f>
        <v>4</v>
      </c>
      <c r="GQ4" s="293">
        <f t="shared" ref="GQ4:GQ7" ca="1" si="105">COUNTIF(OFFSET(GO4,1-$AY4,0,$AY4),GO4)</f>
        <v>1</v>
      </c>
      <c r="GR4" s="287" t="e">
        <f t="shared" ref="GR4:GR7" ca="1" si="106">IF(COUNTIF(OFFSET(GO$4:GO$7,$AX4,0),GO4)&gt;1,       TEXT(GP4,"00")&amp;" x "&amp;TEXT(GO4,"00")&amp;"e - "&amp;       TEXT(GQ4,"00"),"")</f>
        <v>#VALUE!</v>
      </c>
      <c r="GS4" s="281" t="e">
        <f t="shared" ref="GS4:GS7" ca="1" si="107">IF(GR4="","",
IF(GP4=2,MATCH(LEFT(GR4,LEN(GR4)-2)&amp;TEXT(IF(VALUE(RIGHT(GR4,2))&gt;1,1,2),"00"),OFFSET(GR4,1-$AY4,0,4),0),"")&amp;
IF(GP4=3,MATCH(LEFT(GR4,LEN(GR4)-2)&amp;TEXT(IF(VALUE(RIGHT(GR4,2))&gt;1,1,2),"00"),OFFSET(GR4,1-$AY4,0,4),0)&amp;"/"&amp;
                      MATCH(LEFT(GR4,LEN(GR4)-2)&amp;TEXT(IF(VALUE(RIGHT(GR4,2))&gt;2,2,3),"00"),OFFSET(GR4,1-$AY4,0,4),0),"")&amp;
IF(GP4=4,MATCH(LEFT(GR4,LEN(GR4)-2)&amp;TEXT(IF(VALUE(RIGHT(GR4,2))&gt;1,1,2),"00"),OFFSET(GR4,1-$AY4,0,4),0)&amp;"/"&amp;
                      MATCH(LEFT(GR4,LEN(GR4)-2)&amp;TEXT(IF(VALUE(RIGHT(GR4,2))&gt;2,2,3),"00"),OFFSET(GR4,1-$AY4,0,4),0)&amp;"/"&amp;
                      MATCH(LEFT(GR4,LEN(GR4)-2)&amp;TEXT(IF(VALUE(RIGHT(GR4,2))&gt;3,3,4),"00"),OFFSET(GR4,1-$AY4,0,4),0),""))</f>
        <v>#VALUE!</v>
      </c>
      <c r="GT4" s="318" t="e">
        <f t="shared" ref="GT4:GT7" ca="1" si="108">GN4+(
IF(GP4=2,OFFSET($FB4,0,GS4-1))+
IF(GP4=3,OFFSET($FB4,0,VALUE(MID(GS4,1,1))-1)+
                     OFFSET($FB4,0,VALUE(MID(GS4,3,1))-1))+
IF(GP4=4,OFFSET($FB4,0,VALUE(MID(GS4,1,1))-1)+
                     OFFSET($FB4,0,VALUE(MID(GS4,3,1))-1)+
                     OFFSET($FB4,0,VALUE(MID(GS4,5,1))-1))
)*10^GT$3</f>
        <v>#VALUE!</v>
      </c>
      <c r="GU4" s="303" t="e">
        <f ca="1">RANK(GT4,OFFSET(GT$4:GT$7,$AX4,0))</f>
        <v>#VALUE!</v>
      </c>
      <c r="GV4" s="321" t="e">
        <f ca="1">GT4+IF(COUNTIF(OFFSET($GU$4:$GU$7,$AX4,0),GU4)&gt;1,FA4*10^GV$3)</f>
        <v>#VALUE!</v>
      </c>
      <c r="GW4" s="281" t="e">
        <f ca="1">RANK(GV4,OFFSET(GV$4:GV$7,$AX4,0))</f>
        <v>#VALUE!</v>
      </c>
      <c r="GX4" s="324" t="e">
        <f ca="1">GV4+IF(COUNTIF(OFFSET($GW$4:$GW$7,$AX4,0),GW4)&gt;1,FF4*10^GX$3)</f>
        <v>#VALUE!</v>
      </c>
      <c r="GY4" s="281" t="e">
        <f ca="1">RANK(GX4,OFFSET(GX$4:GX$7,$AX4,0))&amp;$E4</f>
        <v>#VALUE!</v>
      </c>
      <c r="GZ4"/>
      <c r="HA4"/>
      <c r="HB4"/>
      <c r="HC4"/>
      <c r="HD4"/>
      <c r="HE4"/>
      <c r="HF4"/>
      <c r="HG4"/>
      <c r="HH4"/>
    </row>
    <row r="5" spans="1:216" x14ac:dyDescent="0.25">
      <c r="A5" s="41">
        <v>17</v>
      </c>
      <c r="B5" s="42">
        <v>43270</v>
      </c>
      <c r="C5" s="43">
        <v>0.83333333333333337</v>
      </c>
      <c r="D5" s="44" t="s">
        <v>250</v>
      </c>
      <c r="E5" s="45" t="s">
        <v>114</v>
      </c>
      <c r="F5" s="228" t="s">
        <v>135</v>
      </c>
      <c r="G5" s="229" t="s">
        <v>260</v>
      </c>
      <c r="H5" s="56"/>
      <c r="I5" s="57"/>
      <c r="J5" s="49"/>
      <c r="K5" s="50" t="str">
        <f t="shared" si="0"/>
        <v/>
      </c>
      <c r="L5" s="51">
        <v>10</v>
      </c>
      <c r="M5" s="49"/>
      <c r="N5" s="58"/>
      <c r="O5" s="59"/>
      <c r="P5" s="60" t="s">
        <v>128</v>
      </c>
      <c r="Q5" s="255" t="s">
        <v>258</v>
      </c>
      <c r="R5" s="382">
        <f t="shared" ca="1" si="12"/>
        <v>0</v>
      </c>
      <c r="S5" s="382">
        <f t="shared" ca="1" si="13"/>
        <v>0</v>
      </c>
      <c r="T5" s="382">
        <f t="shared" ca="1" si="14"/>
        <v>0</v>
      </c>
      <c r="U5" s="382">
        <f t="shared" ca="1" si="15"/>
        <v>0</v>
      </c>
      <c r="V5" s="383">
        <f t="shared" ca="1" si="16"/>
        <v>0</v>
      </c>
      <c r="W5" s="384">
        <f t="shared" ca="1" si="17"/>
        <v>0</v>
      </c>
      <c r="X5" s="385">
        <f t="shared" ca="1" si="18"/>
        <v>0</v>
      </c>
      <c r="Y5" s="386">
        <f t="shared" ca="1" si="19"/>
        <v>0</v>
      </c>
      <c r="Z5" s="387" t="str">
        <f ca="1">IF(SUM(OFFSET(R$4:R$7,$AX5,0))=0,"",IFERROR($DG5,"")&amp;IF(SUM(OFFSET(R$4:R$7,$AX5,0))&lt;12,"?",""))</f>
        <v/>
      </c>
      <c r="AA5" s="50" t="str">
        <f t="shared" ca="1" si="20"/>
        <v/>
      </c>
      <c r="AB5" s="51">
        <v>5</v>
      </c>
      <c r="AC5" s="388">
        <f t="shared" ca="1" si="21"/>
        <v>0</v>
      </c>
      <c r="AD5" s="382">
        <f t="shared" ca="1" si="22"/>
        <v>0</v>
      </c>
      <c r="AE5" s="382">
        <f t="shared" ca="1" si="23"/>
        <v>0</v>
      </c>
      <c r="AF5" s="382">
        <f t="shared" ca="1" si="24"/>
        <v>0</v>
      </c>
      <c r="AG5" s="383">
        <f t="shared" ca="1" si="25"/>
        <v>0</v>
      </c>
      <c r="AH5" s="384">
        <f t="shared" ca="1" si="26"/>
        <v>0</v>
      </c>
      <c r="AI5" s="385">
        <f t="shared" ca="1" si="27"/>
        <v>0</v>
      </c>
      <c r="AJ5" s="386">
        <f t="shared" ca="1" si="28"/>
        <v>0</v>
      </c>
      <c r="AK5" s="389" t="str">
        <f ca="1">IF(SUM(OFFSET(AC$4:AC$7,$AX5,0))=0,"",IFERROR($GY5,"")&amp;IF(SUM(OFFSET(AC$4:AC$7,$AX5,0))&lt;12,"?",""))</f>
        <v/>
      </c>
      <c r="AL5" s="270" t="str">
        <f t="shared" si="1"/>
        <v>Rus-Egy</v>
      </c>
      <c r="AM5" s="270" t="str">
        <f t="shared" si="2"/>
        <v/>
      </c>
      <c r="AN5" s="270" t="str">
        <f t="shared" si="3"/>
        <v/>
      </c>
      <c r="AO5" s="271" t="str">
        <f t="shared" si="29"/>
        <v/>
      </c>
      <c r="AP5" s="271" t="str">
        <f t="shared" si="30"/>
        <v/>
      </c>
      <c r="AQ5" s="271" t="str">
        <f t="shared" si="31"/>
        <v/>
      </c>
      <c r="AR5" s="271" t="str">
        <f t="shared" si="32"/>
        <v/>
      </c>
      <c r="AS5" s="274" t="str">
        <f t="shared" si="33"/>
        <v>Sau</v>
      </c>
      <c r="AT5" s="272" t="str">
        <f t="shared" ca="1" si="34"/>
        <v/>
      </c>
      <c r="AU5" s="271" t="str">
        <f t="shared" ca="1" si="34"/>
        <v/>
      </c>
      <c r="AV5" s="271" t="str">
        <f t="shared" ca="1" si="34"/>
        <v/>
      </c>
      <c r="AW5" s="271" t="str">
        <f t="shared" ca="1" si="34"/>
        <v/>
      </c>
      <c r="AX5" s="272">
        <f t="shared" si="4"/>
        <v>0</v>
      </c>
      <c r="AY5" s="272">
        <v>2</v>
      </c>
      <c r="AZ5" s="272" t="str">
        <f t="shared" ca="1" si="35"/>
        <v/>
      </c>
      <c r="BA5" s="271" t="str">
        <f t="shared" ca="1" si="35"/>
        <v/>
      </c>
      <c r="BB5" s="271" t="str">
        <f t="shared" ca="1" si="35"/>
        <v/>
      </c>
      <c r="BC5" s="271" t="str">
        <f t="shared" ca="1" si="35"/>
        <v/>
      </c>
      <c r="BD5" s="273">
        <f t="shared" ca="1" si="36"/>
        <v>0</v>
      </c>
      <c r="BE5" s="272" t="str">
        <f t="shared" ca="1" si="37"/>
        <v/>
      </c>
      <c r="BF5" s="271" t="str">
        <f t="shared" ca="1" si="37"/>
        <v/>
      </c>
      <c r="BG5" s="271" t="str">
        <f t="shared" ca="1" si="37"/>
        <v/>
      </c>
      <c r="BH5" s="271" t="str">
        <f t="shared" ca="1" si="37"/>
        <v/>
      </c>
      <c r="BI5" s="273">
        <f t="shared" ca="1" si="38"/>
        <v>0</v>
      </c>
      <c r="BJ5" s="272" t="str">
        <f t="shared" ca="1" si="39"/>
        <v/>
      </c>
      <c r="BK5" s="271" t="str">
        <f t="shared" ca="1" si="39"/>
        <v/>
      </c>
      <c r="BL5" s="271" t="str">
        <f t="shared" ca="1" si="39"/>
        <v/>
      </c>
      <c r="BM5" s="271" t="str">
        <f t="shared" ca="1" si="39"/>
        <v/>
      </c>
      <c r="BN5" s="273">
        <f t="shared" ca="1" si="40"/>
        <v>0</v>
      </c>
      <c r="BO5"/>
      <c r="BQ5" s="276">
        <f ca="1">RANK($BD5,OFFSET($BD$4:$BD$7,$AX5,0),0)</f>
        <v>1</v>
      </c>
      <c r="BR5" s="282">
        <f ca="1">BD5+(IF(COUNTIF(OFFSET($BQ$4:$BQ$7,$AX5,0),$BQ5)&gt;1,IF($R5&gt;0,(MAX(OFFSET($R$4:$R$7,$AX5,0))-$R5)*0.1,)))*10^BR$3</f>
        <v>0</v>
      </c>
      <c r="BS5" s="304">
        <f ca="1">RANK($BR5,OFFSET($BR$4:$BR$7,$AX5,0),0)</f>
        <v>1</v>
      </c>
      <c r="BT5" s="294">
        <f ca="1">COUNTIF(OFFSET(BS$4:BS$7,$AX5,0),BS5)</f>
        <v>4</v>
      </c>
      <c r="BU5" s="294">
        <f t="shared" ca="1" si="41"/>
        <v>2</v>
      </c>
      <c r="BV5" s="288" t="str">
        <f t="shared" ca="1" si="42"/>
        <v>04 x 01e - 02</v>
      </c>
      <c r="BW5" s="298" t="str">
        <f t="shared" ca="1" si="43"/>
        <v>1/3/4</v>
      </c>
      <c r="BX5" s="301" t="e">
        <f t="shared" ca="1" si="44"/>
        <v>#VALUE!</v>
      </c>
      <c r="BY5" s="304" t="e">
        <f ca="1">RANK(BX5,OFFSET(BX$4:BX$7,$AX5,0))</f>
        <v>#VALUE!</v>
      </c>
      <c r="BZ5" s="294">
        <f ca="1">COUNTIF(OFFSET(BY$4:BY$7,$AX5,0),BY5)</f>
        <v>4</v>
      </c>
      <c r="CA5" s="294">
        <f t="shared" ca="1" si="45"/>
        <v>2</v>
      </c>
      <c r="CB5" s="288" t="e">
        <f t="shared" ca="1" si="46"/>
        <v>#VALUE!</v>
      </c>
      <c r="CC5" s="298" t="e">
        <f t="shared" ca="1" si="47"/>
        <v>#VALUE!</v>
      </c>
      <c r="CD5" s="307" t="e">
        <f t="shared" ca="1" si="48"/>
        <v>#VALUE!</v>
      </c>
      <c r="CE5" s="304" t="e">
        <f ca="1">RANK(CD5,OFFSET(CD$4:CD$7,$AX5,0))</f>
        <v>#VALUE!</v>
      </c>
      <c r="CF5" s="294">
        <f ca="1">COUNTIF(OFFSET(CE$4:CE$7,$AX5,0),CE5)</f>
        <v>4</v>
      </c>
      <c r="CG5" s="294">
        <f t="shared" ca="1" si="49"/>
        <v>2</v>
      </c>
      <c r="CH5" s="288" t="e">
        <f t="shared" ca="1" si="50"/>
        <v>#VALUE!</v>
      </c>
      <c r="CI5" s="298" t="e">
        <f t="shared" ca="1" si="51"/>
        <v>#VALUE!</v>
      </c>
      <c r="CJ5" s="310" t="e">
        <f t="shared" ca="1" si="52"/>
        <v>#VALUE!</v>
      </c>
      <c r="CK5" s="304" t="e">
        <f ca="1">RANK(CJ5,OFFSET(CJ$4:CJ$7,$AX5,0))</f>
        <v>#VALUE!</v>
      </c>
      <c r="CL5" s="294">
        <f ca="1">COUNTIF(OFFSET(CK$4:CK$7,$AX5,0),CK5)</f>
        <v>4</v>
      </c>
      <c r="CM5" s="294">
        <f t="shared" ca="1" si="53"/>
        <v>2</v>
      </c>
      <c r="CN5" s="288" t="e">
        <f t="shared" ca="1" si="54"/>
        <v>#VALUE!</v>
      </c>
      <c r="CO5" s="298" t="e">
        <f t="shared" ca="1" si="55"/>
        <v>#VALUE!</v>
      </c>
      <c r="CP5" s="313" t="e">
        <f t="shared" ref="CP5:CP7" ca="1" si="109">CJ5+(
IF(CL5=2,OFFSET($AZ5,0,CO5-1))+
IF(CL5=3,OFFSET($AZ5,0,VALUE(MID(CO5,1,1))-1)+
                     OFFSET($AZ5,0,VALUE(MID(CO5,3,1))-1))+
IF(CL5=4,OFFSET($AZ5,0,VALUE(MID(CO5,1,1))-1)+
                     OFFSET($AZ5,0,VALUE(MID(CO5,3,1))-1)+
                     OFFSET($AZ5,0,VALUE(MID(CO5,5,1))-1))
)*10^CP$3</f>
        <v>#VALUE!</v>
      </c>
      <c r="CQ5" s="304" t="e">
        <f ca="1">RANK(CP5,OFFSET(CP$4:CP$7,$AX5,0))</f>
        <v>#VALUE!</v>
      </c>
      <c r="CR5" s="294">
        <f ca="1">COUNTIF(OFFSET(CQ$4:CQ$7,$AX5,0),CQ5)</f>
        <v>4</v>
      </c>
      <c r="CS5" s="294">
        <f t="shared" ca="1" si="56"/>
        <v>2</v>
      </c>
      <c r="CT5" s="288" t="e">
        <f t="shared" ca="1" si="57"/>
        <v>#VALUE!</v>
      </c>
      <c r="CU5" s="298" t="e">
        <f t="shared" ca="1" si="58"/>
        <v>#VALUE!</v>
      </c>
      <c r="CV5" s="316" t="e">
        <f t="shared" ca="1" si="59"/>
        <v>#VALUE!</v>
      </c>
      <c r="CW5" s="304" t="e">
        <f ca="1">RANK(CV5,OFFSET(CV$4:CV$7,$AX5,0))</f>
        <v>#VALUE!</v>
      </c>
      <c r="CX5" s="294">
        <f ca="1">COUNTIF(OFFSET(CW$4:CW$7,$AX5,0),CW5)</f>
        <v>4</v>
      </c>
      <c r="CY5" s="294">
        <f t="shared" ca="1" si="60"/>
        <v>2</v>
      </c>
      <c r="CZ5" s="288" t="e">
        <f t="shared" ca="1" si="61"/>
        <v>#VALUE!</v>
      </c>
      <c r="DA5" s="298" t="e">
        <f t="shared" ca="1" si="62"/>
        <v>#VALUE!</v>
      </c>
      <c r="DB5" s="319" t="e">
        <f t="shared" ca="1" si="63"/>
        <v>#VALUE!</v>
      </c>
      <c r="DC5" s="304" t="e">
        <f ca="1">RANK(DB5,OFFSET(DB$4:DB$7,$AX5,0))</f>
        <v>#VALUE!</v>
      </c>
      <c r="DD5" s="322" t="e">
        <f t="shared" ca="1" si="64"/>
        <v>#VALUE!</v>
      </c>
      <c r="DE5" s="283" t="e">
        <f ca="1">RANK(DD5,OFFSET(DD$4:DD$7,$AX5,0))</f>
        <v>#VALUE!</v>
      </c>
      <c r="DF5" s="325" t="e">
        <f t="shared" ca="1" si="65"/>
        <v>#VALUE!</v>
      </c>
      <c r="DG5" s="283" t="e">
        <f ca="1">RANK(DF5,OFFSET(DF$4:DF$7,$AX5,0))&amp;$E5</f>
        <v>#VALUE!</v>
      </c>
      <c r="DH5" s="348">
        <f ca="1">COUNTIF(OFFSET($DG$4:$DG$7,$AX5,0),$DN5)</f>
        <v>0</v>
      </c>
      <c r="DI5" s="357" t="str">
        <f ca="1">IFERROR(MATCH($DN5,OFFSET($DG$4:$DG$7,$AX5,0),0),"")</f>
        <v/>
      </c>
      <c r="DJ5" s="357" t="str">
        <f t="shared" ca="1" si="66"/>
        <v/>
      </c>
      <c r="DK5" s="357" t="str">
        <f t="shared" ca="1" si="66"/>
        <v/>
      </c>
      <c r="DL5" s="357" t="str">
        <f t="shared" ca="1" si="66"/>
        <v/>
      </c>
      <c r="DM5" s="350" t="str">
        <f ca="1">CONCATENATE(DI5,DJ5,DK5,DL5)</f>
        <v/>
      </c>
      <c r="DN5" s="351" t="s">
        <v>300</v>
      </c>
      <c r="DO5" s="351" t="str">
        <f ca="1">IF(SUM(OFFSET($R$4:$R$7,$AX5,0))&lt;12,"",
IF($DH5=0,$DO4,
IF($DH5=1,OFFSET($Q$4,VALUE(DM5)-1+$AX5,0),
IF($DH5=2,OFFSET($AS$4,VALUE(MID(DM5,1,1))-1+$AX5,0)&amp;"/"&amp;OFFSET($AS$4,VALUE(MID(DM5,2,1))-1+$AX5,0),
IF($DH5=3,OFFSET($AS$4,VALUE(MID(DM5,1,1))-1+$AX5,0)&amp;"/"&amp;OFFSET($AS$4,VALUE(MID(DM5,2,1))-1+$AX5,0)&amp;"/"&amp;OFFSET($AS$4,VALUE(MID(DM5,3,1))-1+$AX5,0),
CONCATENATE(OFFSET($AS$4,$AX5,0),"/",OFFSET($AS$5,$AX5,0),"/",OFFSET($AS$6,$AX5,0),"/",OFFSET($AS$7,$AX5,0)))))))</f>
        <v/>
      </c>
      <c r="DP5" s="351" t="str">
        <f ca="1">IFERROR(OFFSET($Q$51,MATCH(RIGHT($DN5),$Q$52:$Q$59,0),MATCH(VALUE(LEFT($DN5)),$R$51:$Z$51,0)),"")</f>
        <v/>
      </c>
      <c r="DQ5" s="351" t="str">
        <f t="shared" ca="1" si="67"/>
        <v/>
      </c>
      <c r="DR5" s="353" t="str">
        <f t="shared" ca="1" si="68"/>
        <v/>
      </c>
      <c r="DS5" s="201">
        <f t="shared" ca="1" si="69"/>
        <v>0</v>
      </c>
      <c r="DT5" s="203" t="str">
        <f t="shared" ca="1" si="70"/>
        <v/>
      </c>
      <c r="DU5" s="203" t="str">
        <f t="shared" ca="1" si="71"/>
        <v/>
      </c>
      <c r="DV5" s="203" t="str">
        <f t="shared" ca="1" si="72"/>
        <v/>
      </c>
      <c r="DW5" s="203" t="str">
        <f t="shared" ca="1" si="73"/>
        <v/>
      </c>
      <c r="DX5" s="195" t="str">
        <f ca="1">CONCATENATE(DT5,DU5,DV5,DW5)</f>
        <v/>
      </c>
      <c r="DY5" s="156" t="s">
        <v>300</v>
      </c>
      <c r="DZ5" s="156" t="str">
        <f ca="1">IF(SUM(OFFSET($AC$4:$AC$7,$AX5,0))&lt;12,"",
IF($DS5=0,$DZ4,
IF($DS5=1,OFFSET($Q$4,VALUE(DX5)-1+$AX5,0),
IF($DS5=2,OFFSET($AS$4,VALUE(MID(DX5,1,1))-1+$AX5,0)&amp;"/"&amp;OFFSET($AS$4,VALUE(MID(DX5,2,1))-1+$AX5,0),
IF($DS5=3,OFFSET($AS$4,VALUE(MID(DX5,1,1))-1+$AX5,0)&amp;"/"&amp;OFFSET($AS$4,VALUE(MID(DX5,2,1))-1+$AX5,0)&amp;"/"&amp;OFFSET($AS$4,VALUE(MID(DX5,3,1))-1+$AX5,0),
CONCATENATE(OFFSET($AS$4,$AX5,0),"/",OFFSET($AS$5,$AX5,0),"/",OFFSET($AS$6,$AX5,0),"/",OFFSET($AS$7,$AX5,0)))))))</f>
        <v/>
      </c>
      <c r="EA5" s="156" t="str">
        <f ca="1">IFERROR(OFFSET($Q$51,MATCH(RIGHT($DY5),$Q$52:$Q$59,0),MATCH(VALUE(LEFT($DY5)),$AC$51:$AK$51,0)),"")</f>
        <v/>
      </c>
      <c r="EB5" s="156" t="str">
        <f t="shared" ca="1" si="74"/>
        <v/>
      </c>
      <c r="EC5" s="156" t="str">
        <f ca="1">IF(OR(AC5&lt;1,EB5=""),"",LEFT(EB5,3)&amp;IF(ISERROR(MATCH(EB5,$Q:$Q,0)),"?",""))</f>
        <v/>
      </c>
      <c r="ED5" s="270" t="str">
        <f t="shared" si="5"/>
        <v>Rus-Egy</v>
      </c>
      <c r="EE5" s="270" t="str">
        <f t="shared" si="6"/>
        <v/>
      </c>
      <c r="EF5" s="270" t="str">
        <f t="shared" si="7"/>
        <v/>
      </c>
      <c r="EG5" s="271" t="str">
        <f t="shared" si="8"/>
        <v/>
      </c>
      <c r="EH5" s="271" t="str">
        <f t="shared" si="9"/>
        <v/>
      </c>
      <c r="EI5" s="271" t="str">
        <f t="shared" si="10"/>
        <v/>
      </c>
      <c r="EJ5" s="271" t="str">
        <f t="shared" si="75"/>
        <v/>
      </c>
      <c r="EK5" s="274" t="str">
        <f t="shared" si="76"/>
        <v>Sau</v>
      </c>
      <c r="EL5" s="272" t="str">
        <f t="shared" ca="1" si="77"/>
        <v/>
      </c>
      <c r="EM5" s="271" t="str">
        <f t="shared" ca="1" si="77"/>
        <v/>
      </c>
      <c r="EN5" s="271" t="str">
        <f t="shared" ca="1" si="77"/>
        <v/>
      </c>
      <c r="EO5" s="271" t="str">
        <f t="shared" ca="1" si="77"/>
        <v/>
      </c>
      <c r="EP5" s="272">
        <f t="shared" si="11"/>
        <v>0</v>
      </c>
      <c r="EQ5" s="272">
        <v>2</v>
      </c>
      <c r="ER5" s="272" t="str">
        <f t="shared" ca="1" si="78"/>
        <v/>
      </c>
      <c r="ES5" s="271" t="str">
        <f t="shared" ca="1" si="78"/>
        <v/>
      </c>
      <c r="ET5" s="271" t="str">
        <f t="shared" ca="1" si="78"/>
        <v/>
      </c>
      <c r="EU5" s="271" t="str">
        <f t="shared" ca="1" si="78"/>
        <v/>
      </c>
      <c r="EV5" s="273">
        <f t="shared" ca="1" si="79"/>
        <v>0</v>
      </c>
      <c r="EW5" s="272" t="str">
        <f t="shared" ca="1" si="80"/>
        <v/>
      </c>
      <c r="EX5" s="271" t="str">
        <f t="shared" ca="1" si="80"/>
        <v/>
      </c>
      <c r="EY5" s="271" t="str">
        <f t="shared" ca="1" si="80"/>
        <v/>
      </c>
      <c r="EZ5" s="271" t="str">
        <f t="shared" ca="1" si="80"/>
        <v/>
      </c>
      <c r="FA5" s="273">
        <f t="shared" ca="1" si="81"/>
        <v>0</v>
      </c>
      <c r="FB5" s="272" t="str">
        <f t="shared" ca="1" si="82"/>
        <v/>
      </c>
      <c r="FC5" s="271" t="str">
        <f t="shared" ca="1" si="82"/>
        <v/>
      </c>
      <c r="FD5" s="271" t="str">
        <f t="shared" ca="1" si="82"/>
        <v/>
      </c>
      <c r="FE5" s="271" t="str">
        <f t="shared" ca="1" si="82"/>
        <v/>
      </c>
      <c r="FF5" s="273">
        <f t="shared" ca="1" si="83"/>
        <v>0</v>
      </c>
      <c r="FG5"/>
      <c r="FI5" s="276">
        <f ca="1">RANK($EV5,OFFSET($EV$4:$EV$7,$AX5,0),0)</f>
        <v>1</v>
      </c>
      <c r="FJ5" s="282">
        <f ca="1">EV5+(IF(COUNTIF(OFFSET($FI$4:$FI$7,$AX5,0),$FI5)&gt;1,IF($AC5&gt;0,(MAX(OFFSET($AC$4:$AC$7,$AX5,0))-$AC5)*0.1,)))*10^FJ$3</f>
        <v>0</v>
      </c>
      <c r="FK5" s="304">
        <f ca="1">RANK($FJ5,OFFSET($FJ$4:$FJ$7,$AX5,0),0)</f>
        <v>1</v>
      </c>
      <c r="FL5" s="294">
        <f ca="1">COUNTIF(OFFSET(FK$4:FK$7,$AX5,0),FK5)</f>
        <v>4</v>
      </c>
      <c r="FM5" s="294">
        <f t="shared" ca="1" si="84"/>
        <v>2</v>
      </c>
      <c r="FN5" s="288" t="str">
        <f t="shared" ca="1" si="85"/>
        <v>04 x 01e - 02</v>
      </c>
      <c r="FO5" s="298" t="str">
        <f t="shared" ca="1" si="86"/>
        <v>1/3/4</v>
      </c>
      <c r="FP5" s="301" t="e">
        <f t="shared" ca="1" si="87"/>
        <v>#VALUE!</v>
      </c>
      <c r="FQ5" s="304" t="e">
        <f t="shared" ca="1" si="88"/>
        <v>#VALUE!</v>
      </c>
      <c r="FR5" s="294">
        <f ca="1">COUNTIF(OFFSET(FQ$4:FQ$7,$AX5,0),FQ5)</f>
        <v>4</v>
      </c>
      <c r="FS5" s="294">
        <f t="shared" ca="1" si="89"/>
        <v>2</v>
      </c>
      <c r="FT5" s="288" t="e">
        <f t="shared" ca="1" si="90"/>
        <v>#VALUE!</v>
      </c>
      <c r="FU5" s="298" t="e">
        <f t="shared" ca="1" si="91"/>
        <v>#VALUE!</v>
      </c>
      <c r="FV5" s="307" t="e">
        <f t="shared" ca="1" si="92"/>
        <v>#VALUE!</v>
      </c>
      <c r="FW5" s="304" t="e">
        <f t="shared" ref="FW5:FW7" ca="1" si="110">RANK(FV5,OFFSET(FV$4:FV$7,$AX5,0))</f>
        <v>#VALUE!</v>
      </c>
      <c r="FX5" s="294">
        <f ca="1">COUNTIF(OFFSET(FW$4:FW$7,$AX5,0),FW5)</f>
        <v>4</v>
      </c>
      <c r="FY5" s="294">
        <f t="shared" ca="1" si="93"/>
        <v>2</v>
      </c>
      <c r="FZ5" s="288" t="e">
        <f t="shared" ca="1" si="94"/>
        <v>#VALUE!</v>
      </c>
      <c r="GA5" s="298" t="e">
        <f t="shared" ca="1" si="95"/>
        <v>#VALUE!</v>
      </c>
      <c r="GB5" s="310" t="e">
        <f t="shared" ca="1" si="96"/>
        <v>#VALUE!</v>
      </c>
      <c r="GC5" s="304" t="e">
        <f ca="1">RANK(GB5,OFFSET(GB$4:GB$7,$AX5,0))</f>
        <v>#VALUE!</v>
      </c>
      <c r="GD5" s="294">
        <f ca="1">COUNTIF(OFFSET(GC$4:GC$7,$AX5,0),GC5)</f>
        <v>4</v>
      </c>
      <c r="GE5" s="294">
        <f t="shared" ca="1" si="97"/>
        <v>2</v>
      </c>
      <c r="GF5" s="288" t="e">
        <f t="shared" ca="1" si="98"/>
        <v>#VALUE!</v>
      </c>
      <c r="GG5" s="298" t="e">
        <f t="shared" ca="1" si="99"/>
        <v>#VALUE!</v>
      </c>
      <c r="GH5" s="313" t="e">
        <f t="shared" ca="1" si="100"/>
        <v>#VALUE!</v>
      </c>
      <c r="GI5" s="304" t="e">
        <f ca="1">RANK(GH5,OFFSET(GH$4:GH$7,$AX5,0))</f>
        <v>#VALUE!</v>
      </c>
      <c r="GJ5" s="294">
        <f ca="1">COUNTIF(OFFSET(GI$4:GI$7,$AX5,0),GI5)</f>
        <v>4</v>
      </c>
      <c r="GK5" s="294">
        <f t="shared" ca="1" si="101"/>
        <v>2</v>
      </c>
      <c r="GL5" s="288" t="e">
        <f t="shared" ca="1" si="102"/>
        <v>#VALUE!</v>
      </c>
      <c r="GM5" s="298" t="e">
        <f t="shared" ca="1" si="103"/>
        <v>#VALUE!</v>
      </c>
      <c r="GN5" s="316" t="e">
        <f t="shared" ca="1" si="104"/>
        <v>#VALUE!</v>
      </c>
      <c r="GO5" s="304" t="e">
        <f ca="1">RANK(GN5,OFFSET(GN$4:GN$7,$AX5,0))</f>
        <v>#VALUE!</v>
      </c>
      <c r="GP5" s="294">
        <f ca="1">COUNTIF(OFFSET(GO$4:GO$7,$AX5,0),GO5)</f>
        <v>4</v>
      </c>
      <c r="GQ5" s="294">
        <f t="shared" ca="1" si="105"/>
        <v>2</v>
      </c>
      <c r="GR5" s="288" t="e">
        <f t="shared" ca="1" si="106"/>
        <v>#VALUE!</v>
      </c>
      <c r="GS5" s="298" t="e">
        <f t="shared" ca="1" si="107"/>
        <v>#VALUE!</v>
      </c>
      <c r="GT5" s="319" t="e">
        <f t="shared" ca="1" si="108"/>
        <v>#VALUE!</v>
      </c>
      <c r="GU5" s="304" t="e">
        <f ca="1">RANK(GT5,OFFSET(GT$4:GT$7,$AX5,0))</f>
        <v>#VALUE!</v>
      </c>
      <c r="GV5" s="322" t="e">
        <f ca="1">GT5+IF(COUNTIF(OFFSET($GU$4:$GU$7,$AX5,0),GU5)&gt;1,FA5*10^GV$3)</f>
        <v>#VALUE!</v>
      </c>
      <c r="GW5" s="283" t="e">
        <f ca="1">RANK(GV5,OFFSET(GV$4:GV$7,$AX5,0))</f>
        <v>#VALUE!</v>
      </c>
      <c r="GX5" s="325" t="e">
        <f ca="1">GV5+IF(COUNTIF(OFFSET($GW$4:$GW$7,$AX5,0),GW5)&gt;1,FF5*10^GX$3)</f>
        <v>#VALUE!</v>
      </c>
      <c r="GY5" s="283" t="e">
        <f ca="1">RANK(GX5,OFFSET(GX$4:GX$7,$AX5,0))&amp;$E5</f>
        <v>#VALUE!</v>
      </c>
      <c r="GZ5"/>
      <c r="HA5"/>
      <c r="HB5"/>
      <c r="HC5"/>
      <c r="HD5"/>
      <c r="HE5"/>
      <c r="HF5"/>
      <c r="HG5"/>
      <c r="HH5"/>
    </row>
    <row r="6" spans="1:216" x14ac:dyDescent="0.25">
      <c r="A6" s="41">
        <v>18</v>
      </c>
      <c r="B6" s="42">
        <v>43271</v>
      </c>
      <c r="C6" s="43">
        <v>0.70833333333333337</v>
      </c>
      <c r="D6" s="44" t="s">
        <v>251</v>
      </c>
      <c r="E6" s="45" t="s">
        <v>114</v>
      </c>
      <c r="F6" s="228" t="s">
        <v>259</v>
      </c>
      <c r="G6" s="229" t="s">
        <v>258</v>
      </c>
      <c r="H6" s="56"/>
      <c r="I6" s="57"/>
      <c r="J6" s="49"/>
      <c r="K6" s="50" t="str">
        <f t="shared" si="0"/>
        <v/>
      </c>
      <c r="L6" s="51">
        <v>10</v>
      </c>
      <c r="M6" s="49"/>
      <c r="N6" s="58"/>
      <c r="O6" s="59"/>
      <c r="P6" s="60" t="s">
        <v>129</v>
      </c>
      <c r="Q6" s="255" t="s">
        <v>260</v>
      </c>
      <c r="R6" s="382">
        <f t="shared" ca="1" si="12"/>
        <v>0</v>
      </c>
      <c r="S6" s="382">
        <f t="shared" ca="1" si="13"/>
        <v>0</v>
      </c>
      <c r="T6" s="382">
        <f t="shared" ca="1" si="14"/>
        <v>0</v>
      </c>
      <c r="U6" s="382">
        <f t="shared" ca="1" si="15"/>
        <v>0</v>
      </c>
      <c r="V6" s="383">
        <f t="shared" ca="1" si="16"/>
        <v>0</v>
      </c>
      <c r="W6" s="384">
        <f t="shared" ca="1" si="17"/>
        <v>0</v>
      </c>
      <c r="X6" s="385">
        <f t="shared" ca="1" si="18"/>
        <v>0</v>
      </c>
      <c r="Y6" s="386">
        <f t="shared" ca="1" si="19"/>
        <v>0</v>
      </c>
      <c r="Z6" s="387" t="str">
        <f ca="1">IF(SUM(OFFSET(R$4:R$7,$AX6,0))=0,"",IFERROR($DG6,"")&amp;IF(SUM(OFFSET(R$4:R$7,$AX6,0))&lt;12,"?",""))</f>
        <v/>
      </c>
      <c r="AA6" s="50" t="str">
        <f t="shared" ca="1" si="20"/>
        <v/>
      </c>
      <c r="AB6" s="51">
        <v>5</v>
      </c>
      <c r="AC6" s="388">
        <f t="shared" ca="1" si="21"/>
        <v>0</v>
      </c>
      <c r="AD6" s="382">
        <f t="shared" ca="1" si="22"/>
        <v>0</v>
      </c>
      <c r="AE6" s="382">
        <f t="shared" ca="1" si="23"/>
        <v>0</v>
      </c>
      <c r="AF6" s="382">
        <f t="shared" ca="1" si="24"/>
        <v>0</v>
      </c>
      <c r="AG6" s="383">
        <f t="shared" ca="1" si="25"/>
        <v>0</v>
      </c>
      <c r="AH6" s="384">
        <f t="shared" ca="1" si="26"/>
        <v>0</v>
      </c>
      <c r="AI6" s="385">
        <f t="shared" ca="1" si="27"/>
        <v>0</v>
      </c>
      <c r="AJ6" s="386">
        <f t="shared" ca="1" si="28"/>
        <v>0</v>
      </c>
      <c r="AK6" s="389" t="str">
        <f ca="1">IF(SUM(OFFSET(AC$4:AC$7,$AX6,0))=0,"",IFERROR($GY6,"")&amp;IF(SUM(OFFSET(AC$4:AC$7,$AX6,0))&lt;12,"?",""))</f>
        <v/>
      </c>
      <c r="AL6" s="270" t="str">
        <f t="shared" si="1"/>
        <v>Uru-Sau</v>
      </c>
      <c r="AM6" s="270" t="str">
        <f t="shared" si="2"/>
        <v/>
      </c>
      <c r="AN6" s="270" t="str">
        <f t="shared" si="3"/>
        <v/>
      </c>
      <c r="AO6" s="271" t="str">
        <f t="shared" si="29"/>
        <v/>
      </c>
      <c r="AP6" s="271" t="str">
        <f t="shared" si="30"/>
        <v/>
      </c>
      <c r="AQ6" s="271" t="str">
        <f t="shared" si="31"/>
        <v/>
      </c>
      <c r="AR6" s="271" t="str">
        <f t="shared" si="32"/>
        <v/>
      </c>
      <c r="AS6" s="274" t="str">
        <f t="shared" si="33"/>
        <v>Egy</v>
      </c>
      <c r="AT6" s="272" t="str">
        <f t="shared" ca="1" si="34"/>
        <v/>
      </c>
      <c r="AU6" s="271" t="str">
        <f t="shared" ca="1" si="34"/>
        <v/>
      </c>
      <c r="AV6" s="271" t="str">
        <f t="shared" ca="1" si="34"/>
        <v/>
      </c>
      <c r="AW6" s="271" t="str">
        <f t="shared" ca="1" si="34"/>
        <v/>
      </c>
      <c r="AX6" s="272">
        <f t="shared" si="4"/>
        <v>0</v>
      </c>
      <c r="AY6" s="272">
        <v>3</v>
      </c>
      <c r="AZ6" s="272" t="str">
        <f t="shared" ca="1" si="35"/>
        <v/>
      </c>
      <c r="BA6" s="271" t="str">
        <f t="shared" ca="1" si="35"/>
        <v/>
      </c>
      <c r="BB6" s="271" t="str">
        <f t="shared" ca="1" si="35"/>
        <v/>
      </c>
      <c r="BC6" s="271" t="str">
        <f t="shared" ca="1" si="35"/>
        <v/>
      </c>
      <c r="BD6" s="273">
        <f t="shared" ca="1" si="36"/>
        <v>0</v>
      </c>
      <c r="BE6" s="272" t="str">
        <f t="shared" ca="1" si="37"/>
        <v/>
      </c>
      <c r="BF6" s="271" t="str">
        <f t="shared" ca="1" si="37"/>
        <v/>
      </c>
      <c r="BG6" s="271" t="str">
        <f t="shared" ca="1" si="37"/>
        <v/>
      </c>
      <c r="BH6" s="271" t="str">
        <f t="shared" ca="1" si="37"/>
        <v/>
      </c>
      <c r="BI6" s="273">
        <f t="shared" ca="1" si="38"/>
        <v>0</v>
      </c>
      <c r="BJ6" s="272" t="str">
        <f t="shared" ca="1" si="39"/>
        <v/>
      </c>
      <c r="BK6" s="271" t="str">
        <f t="shared" ca="1" si="39"/>
        <v/>
      </c>
      <c r="BL6" s="271" t="str">
        <f t="shared" ca="1" si="39"/>
        <v/>
      </c>
      <c r="BM6" s="271" t="str">
        <f t="shared" ca="1" si="39"/>
        <v/>
      </c>
      <c r="BN6" s="273">
        <f t="shared" ca="1" si="40"/>
        <v>0</v>
      </c>
      <c r="BO6"/>
      <c r="BQ6" s="276">
        <f ca="1">RANK($BD6,OFFSET($BD$4:$BD$7,$AX6,0),0)</f>
        <v>1</v>
      </c>
      <c r="BR6" s="282">
        <f ca="1">BD6+(IF(COUNTIF(OFFSET($BQ$4:$BQ$7,$AX6,0),$BQ6)&gt;1,IF($R6&gt;0,(MAX(OFFSET($R$4:$R$7,$AX6,0))-$R6)*0.1,)))*10^BR$3</f>
        <v>0</v>
      </c>
      <c r="BS6" s="304">
        <f ca="1">RANK($BR6,OFFSET($BR$4:$BR$7,$AX6,0),0)</f>
        <v>1</v>
      </c>
      <c r="BT6" s="294">
        <f ca="1">COUNTIF(OFFSET(BS$4:BS$7,$AX6,0),BS6)</f>
        <v>4</v>
      </c>
      <c r="BU6" s="294">
        <f t="shared" ca="1" si="41"/>
        <v>3</v>
      </c>
      <c r="BV6" s="288" t="str">
        <f t="shared" ca="1" si="42"/>
        <v>04 x 01e - 03</v>
      </c>
      <c r="BW6" s="298" t="str">
        <f t="shared" ca="1" si="43"/>
        <v>1/2/4</v>
      </c>
      <c r="BX6" s="301" t="e">
        <f ca="1">BR6+(
IF(BT6=2,OFFSET($AZ6,0,VALUE(BW6)-1))+
IF(BT6=3,OFFSET($AZ6,0,VALUE(MID(BW6,1,1))-1)+
                     OFFSET($AZ6,0,VALUE(MID(BW6,3,1))-1))+
IF(BT6=4,OFFSET($AZ6,0,VALUE(MID(BW6,1,1))-1)+
                     OFFSET($AZ6,0,VALUE(MID(BW6,3,1))-1)+
                     OFFSET($AZ6,0,VALUE(MID(BW6,5,1))-1))
)*10^BX$3</f>
        <v>#VALUE!</v>
      </c>
      <c r="BY6" s="304" t="e">
        <f ca="1">RANK(BX6,OFFSET(BX$4:BX$7,$AX6,0))</f>
        <v>#VALUE!</v>
      </c>
      <c r="BZ6" s="294">
        <f ca="1">COUNTIF(OFFSET(BY$4:BY$7,$AX6,0),BY6)</f>
        <v>4</v>
      </c>
      <c r="CA6" s="294">
        <f t="shared" ca="1" si="45"/>
        <v>3</v>
      </c>
      <c r="CB6" s="288" t="e">
        <f t="shared" ca="1" si="46"/>
        <v>#VALUE!</v>
      </c>
      <c r="CC6" s="298" t="e">
        <f t="shared" ca="1" si="47"/>
        <v>#VALUE!</v>
      </c>
      <c r="CD6" s="307" t="e">
        <f t="shared" ca="1" si="48"/>
        <v>#VALUE!</v>
      </c>
      <c r="CE6" s="304" t="e">
        <f ca="1">RANK(CD6,OFFSET(CD$4:CD$7,$AX6,0))</f>
        <v>#VALUE!</v>
      </c>
      <c r="CF6" s="294">
        <f ca="1">COUNTIF(OFFSET(CE$4:CE$7,$AX6,0),CE6)</f>
        <v>4</v>
      </c>
      <c r="CG6" s="294">
        <f t="shared" ca="1" si="49"/>
        <v>3</v>
      </c>
      <c r="CH6" s="288" t="e">
        <f t="shared" ca="1" si="50"/>
        <v>#VALUE!</v>
      </c>
      <c r="CI6" s="298" t="e">
        <f t="shared" ca="1" si="51"/>
        <v>#VALUE!</v>
      </c>
      <c r="CJ6" s="310" t="e">
        <f t="shared" ca="1" si="52"/>
        <v>#VALUE!</v>
      </c>
      <c r="CK6" s="304" t="e">
        <f ca="1">RANK(CJ6,OFFSET(CJ$4:CJ$7,$AX6,0))</f>
        <v>#VALUE!</v>
      </c>
      <c r="CL6" s="294">
        <f ca="1">COUNTIF(OFFSET(CK$4:CK$7,$AX6,0),CK6)</f>
        <v>4</v>
      </c>
      <c r="CM6" s="294">
        <f t="shared" ca="1" si="53"/>
        <v>3</v>
      </c>
      <c r="CN6" s="288" t="e">
        <f t="shared" ca="1" si="54"/>
        <v>#VALUE!</v>
      </c>
      <c r="CO6" s="298" t="e">
        <f t="shared" ca="1" si="55"/>
        <v>#VALUE!</v>
      </c>
      <c r="CP6" s="313" t="e">
        <f t="shared" ca="1" si="109"/>
        <v>#VALUE!</v>
      </c>
      <c r="CQ6" s="304" t="e">
        <f ca="1">RANK(CP6,OFFSET(CP$4:CP$7,$AX6,0))</f>
        <v>#VALUE!</v>
      </c>
      <c r="CR6" s="294">
        <f ca="1">COUNTIF(OFFSET(CQ$4:CQ$7,$AX6,0),CQ6)</f>
        <v>4</v>
      </c>
      <c r="CS6" s="294">
        <f t="shared" ca="1" si="56"/>
        <v>3</v>
      </c>
      <c r="CT6" s="288" t="e">
        <f t="shared" ca="1" si="57"/>
        <v>#VALUE!</v>
      </c>
      <c r="CU6" s="298" t="e">
        <f t="shared" ca="1" si="58"/>
        <v>#VALUE!</v>
      </c>
      <c r="CV6" s="316" t="e">
        <f t="shared" ca="1" si="59"/>
        <v>#VALUE!</v>
      </c>
      <c r="CW6" s="304" t="e">
        <f ca="1">RANK(CV6,OFFSET(CV$4:CV$7,$AX6,0))</f>
        <v>#VALUE!</v>
      </c>
      <c r="CX6" s="294">
        <f ca="1">COUNTIF(OFFSET(CW$4:CW$7,$AX6,0),CW6)</f>
        <v>4</v>
      </c>
      <c r="CY6" s="294">
        <f t="shared" ca="1" si="60"/>
        <v>3</v>
      </c>
      <c r="CZ6" s="288" t="e">
        <f t="shared" ca="1" si="61"/>
        <v>#VALUE!</v>
      </c>
      <c r="DA6" s="298" t="e">
        <f t="shared" ca="1" si="62"/>
        <v>#VALUE!</v>
      </c>
      <c r="DB6" s="319" t="e">
        <f t="shared" ca="1" si="63"/>
        <v>#VALUE!</v>
      </c>
      <c r="DC6" s="304" t="e">
        <f ca="1">RANK(DB6,OFFSET(DB$4:DB$7,$AX6,0))</f>
        <v>#VALUE!</v>
      </c>
      <c r="DD6" s="322" t="e">
        <f t="shared" ca="1" si="64"/>
        <v>#VALUE!</v>
      </c>
      <c r="DE6" s="283" t="e">
        <f ca="1">RANK(DD6,OFFSET(DD$4:DD$7,$AX6,0))</f>
        <v>#VALUE!</v>
      </c>
      <c r="DF6" s="325" t="e">
        <f t="shared" ca="1" si="65"/>
        <v>#VALUE!</v>
      </c>
      <c r="DG6" s="283" t="e">
        <f ca="1">RANK(DF6,OFFSET(DF$4:DF$7,$AX6,0))&amp;$E6</f>
        <v>#VALUE!</v>
      </c>
      <c r="DH6" s="348">
        <f ca="1">COUNTIF(OFFSET($DG$4:$DG$7,$AX6,0),$DN6)</f>
        <v>0</v>
      </c>
      <c r="DI6" s="357" t="str">
        <f ca="1">IFERROR(MATCH($DN6,OFFSET($DG$4:$DG$7,$AX6,0),0),"")</f>
        <v/>
      </c>
      <c r="DJ6" s="357" t="str">
        <f t="shared" ca="1" si="66"/>
        <v/>
      </c>
      <c r="DK6" s="357" t="str">
        <f t="shared" ca="1" si="66"/>
        <v/>
      </c>
      <c r="DL6" s="357" t="str">
        <f t="shared" ca="1" si="66"/>
        <v/>
      </c>
      <c r="DM6" s="350" t="str">
        <f ca="1">CONCATENATE(DI6,DJ6,DK6,DL6)</f>
        <v/>
      </c>
      <c r="DN6" s="351" t="s">
        <v>336</v>
      </c>
      <c r="DO6" s="351" t="str">
        <f ca="1">IF(SUM(OFFSET($R$4:$R$7,$AX6,0))&lt;12,"",
IF($DH6=0,$DO5,
IF($DH6=1,OFFSET($Q$4,VALUE(DM6)-1+$AX6,0),
IF($DH6=2,OFFSET($AS$4,VALUE(MID(DM6,1,1))-1+$AX6,0)&amp;"/"&amp;OFFSET($AS$4,VALUE(MID(DM6,2,1))-1+$AX6,0),
IF($DH6=3,OFFSET($AS$4,VALUE(MID(DM6,1,1))-1+$AX6,0)&amp;"/"&amp;OFFSET($AS$4,VALUE(MID(DM6,2,1))-1+$AX6,0)&amp;"/"&amp;OFFSET($AS$4,VALUE(MID(DM6,3,1))-1+$AX6,0),
CONCATENATE(OFFSET($AS$4,$AX6,0),"/",OFFSET($AS$5,$AX6,0),"/",OFFSET($AS$6,$AX6,0),"/",OFFSET($AS$7,$AX6,0)))))))</f>
        <v/>
      </c>
      <c r="DP6" s="351" t="str">
        <f ca="1">IFERROR(OFFSET($Q$51,MATCH(RIGHT($DN6),$Q$52:$Q$59,0),MATCH(VALUE(LEFT($DN6)),$R$51:$Z$51,0)),"")</f>
        <v/>
      </c>
      <c r="DQ6" s="351" t="str">
        <f t="shared" ca="1" si="67"/>
        <v/>
      </c>
      <c r="DR6" s="353" t="str">
        <f t="shared" ca="1" si="68"/>
        <v/>
      </c>
      <c r="DS6" s="201">
        <f t="shared" ca="1" si="69"/>
        <v>0</v>
      </c>
      <c r="DT6" s="203" t="str">
        <f t="shared" ca="1" si="70"/>
        <v/>
      </c>
      <c r="DU6" s="203" t="str">
        <f t="shared" ca="1" si="71"/>
        <v/>
      </c>
      <c r="DV6" s="203" t="str">
        <f t="shared" ca="1" si="72"/>
        <v/>
      </c>
      <c r="DW6" s="203" t="str">
        <f t="shared" ca="1" si="73"/>
        <v/>
      </c>
      <c r="DX6" s="195" t="str">
        <f ca="1">CONCATENATE(DT6,DU6,DV6,DW6)</f>
        <v/>
      </c>
      <c r="DY6" s="156" t="s">
        <v>336</v>
      </c>
      <c r="DZ6" s="156" t="str">
        <f ca="1">IF(SUM(OFFSET($AC$4:$AC$7,$AX6,0))&lt;12,"",
IF($DS6=0,$DZ5,
IF($DS6=1,OFFSET($Q$4,VALUE(DX6)-1+$AX6,0),
IF($DS6=2,OFFSET($AS$4,VALUE(MID(DX6,1,1))-1+$AX6,0)&amp;"/"&amp;OFFSET($AS$4,VALUE(MID(DX6,2,1))-1+$AX6,0),
IF($DS6=3,OFFSET($AS$4,VALUE(MID(DX6,1,1))-1+$AX6,0)&amp;"/"&amp;OFFSET($AS$4,VALUE(MID(DX6,2,1))-1+$AX6,0)&amp;"/"&amp;OFFSET($AS$4,VALUE(MID(DX6,3,1))-1+$AX6,0),
CONCATENATE(OFFSET($AS$4,$AX6,0),"/",OFFSET($AS$5,$AX6,0),"/",OFFSET($AS$6,$AX6,0),"/",OFFSET($AS$7,$AX6,0)))))))</f>
        <v/>
      </c>
      <c r="EA6" s="156" t="str">
        <f ca="1">IFERROR(OFFSET($Q$51,MATCH(RIGHT($DY6),$Q$52:$Q$59,0),MATCH(VALUE(LEFT($DY6)),$AC$51:$AK$51,0)),"")</f>
        <v/>
      </c>
      <c r="EB6" s="156" t="str">
        <f t="shared" ca="1" si="74"/>
        <v/>
      </c>
      <c r="EC6" s="156" t="str">
        <f ca="1">IF(OR(AC6&lt;1,EB6=""),"",LEFT(EB6,3)&amp;IF(ISERROR(MATCH(EB6,$Q:$Q,0)),"?",""))</f>
        <v/>
      </c>
      <c r="ED6" s="270" t="str">
        <f t="shared" si="5"/>
        <v>Uru-Sau</v>
      </c>
      <c r="EE6" s="270" t="str">
        <f t="shared" si="6"/>
        <v/>
      </c>
      <c r="EF6" s="270" t="str">
        <f t="shared" si="7"/>
        <v/>
      </c>
      <c r="EG6" s="271" t="str">
        <f t="shared" si="8"/>
        <v/>
      </c>
      <c r="EH6" s="271" t="str">
        <f t="shared" si="9"/>
        <v/>
      </c>
      <c r="EI6" s="271" t="str">
        <f t="shared" si="10"/>
        <v/>
      </c>
      <c r="EJ6" s="271" t="str">
        <f t="shared" si="75"/>
        <v/>
      </c>
      <c r="EK6" s="274" t="str">
        <f t="shared" si="76"/>
        <v>Egy</v>
      </c>
      <c r="EL6" s="272" t="str">
        <f t="shared" ca="1" si="77"/>
        <v/>
      </c>
      <c r="EM6" s="271" t="str">
        <f t="shared" ca="1" si="77"/>
        <v/>
      </c>
      <c r="EN6" s="271" t="str">
        <f t="shared" ca="1" si="77"/>
        <v/>
      </c>
      <c r="EO6" s="271" t="str">
        <f t="shared" ca="1" si="77"/>
        <v/>
      </c>
      <c r="EP6" s="272">
        <f t="shared" si="11"/>
        <v>0</v>
      </c>
      <c r="EQ6" s="272">
        <v>3</v>
      </c>
      <c r="ER6" s="272" t="str">
        <f t="shared" ca="1" si="78"/>
        <v/>
      </c>
      <c r="ES6" s="271" t="str">
        <f t="shared" ca="1" si="78"/>
        <v/>
      </c>
      <c r="ET6" s="271" t="str">
        <f t="shared" ca="1" si="78"/>
        <v/>
      </c>
      <c r="EU6" s="271" t="str">
        <f t="shared" ca="1" si="78"/>
        <v/>
      </c>
      <c r="EV6" s="273">
        <f t="shared" ca="1" si="79"/>
        <v>0</v>
      </c>
      <c r="EW6" s="272" t="str">
        <f t="shared" ca="1" si="80"/>
        <v/>
      </c>
      <c r="EX6" s="271" t="str">
        <f t="shared" ca="1" si="80"/>
        <v/>
      </c>
      <c r="EY6" s="271" t="str">
        <f t="shared" ca="1" si="80"/>
        <v/>
      </c>
      <c r="EZ6" s="271" t="str">
        <f t="shared" ca="1" si="80"/>
        <v/>
      </c>
      <c r="FA6" s="273">
        <f t="shared" ca="1" si="81"/>
        <v>0</v>
      </c>
      <c r="FB6" s="272" t="str">
        <f t="shared" ca="1" si="82"/>
        <v/>
      </c>
      <c r="FC6" s="271" t="str">
        <f t="shared" ca="1" si="82"/>
        <v/>
      </c>
      <c r="FD6" s="271" t="str">
        <f t="shared" ca="1" si="82"/>
        <v/>
      </c>
      <c r="FE6" s="271" t="str">
        <f t="shared" ca="1" si="82"/>
        <v/>
      </c>
      <c r="FF6" s="273">
        <f t="shared" ca="1" si="83"/>
        <v>0</v>
      </c>
      <c r="FG6"/>
      <c r="FI6" s="276">
        <f ca="1">RANK($EV6,OFFSET($EV$4:$EV$7,$AX6,0),0)</f>
        <v>1</v>
      </c>
      <c r="FJ6" s="282">
        <f ca="1">EV6+(IF(COUNTIF(OFFSET($FI$4:$FI$7,$AX6,0),$FI6)&gt;1,IF($AC6&gt;0,(MAX(OFFSET($AC$4:$AC$7,$AX6,0))-$AC6)*0.1,)))*10^FJ$3</f>
        <v>0</v>
      </c>
      <c r="FK6" s="304">
        <f ca="1">RANK($FJ6,OFFSET($FJ$4:$FJ$7,$AX6,0),0)</f>
        <v>1</v>
      </c>
      <c r="FL6" s="294">
        <f ca="1">COUNTIF(OFFSET(FK$4:FK$7,$AX6,0),FK6)</f>
        <v>4</v>
      </c>
      <c r="FM6" s="294">
        <f t="shared" ca="1" si="84"/>
        <v>3</v>
      </c>
      <c r="FN6" s="288" t="str">
        <f t="shared" ca="1" si="85"/>
        <v>04 x 01e - 03</v>
      </c>
      <c r="FO6" s="298" t="str">
        <f t="shared" ca="1" si="86"/>
        <v>1/2/4</v>
      </c>
      <c r="FP6" s="301" t="e">
        <f t="shared" ca="1" si="87"/>
        <v>#VALUE!</v>
      </c>
      <c r="FQ6" s="304" t="e">
        <f t="shared" ca="1" si="88"/>
        <v>#VALUE!</v>
      </c>
      <c r="FR6" s="294">
        <f ca="1">COUNTIF(OFFSET(FQ$4:FQ$7,$AX6,0),FQ6)</f>
        <v>4</v>
      </c>
      <c r="FS6" s="294">
        <f t="shared" ca="1" si="89"/>
        <v>3</v>
      </c>
      <c r="FT6" s="288" t="e">
        <f t="shared" ca="1" si="90"/>
        <v>#VALUE!</v>
      </c>
      <c r="FU6" s="298" t="e">
        <f t="shared" ca="1" si="91"/>
        <v>#VALUE!</v>
      </c>
      <c r="FV6" s="307" t="e">
        <f t="shared" ca="1" si="92"/>
        <v>#VALUE!</v>
      </c>
      <c r="FW6" s="304" t="e">
        <f t="shared" ca="1" si="110"/>
        <v>#VALUE!</v>
      </c>
      <c r="FX6" s="294">
        <f ca="1">COUNTIF(OFFSET(FW$4:FW$7,$AX6,0),FW6)</f>
        <v>4</v>
      </c>
      <c r="FY6" s="294">
        <f t="shared" ca="1" si="93"/>
        <v>3</v>
      </c>
      <c r="FZ6" s="288" t="e">
        <f t="shared" ca="1" si="94"/>
        <v>#VALUE!</v>
      </c>
      <c r="GA6" s="298" t="e">
        <f t="shared" ca="1" si="95"/>
        <v>#VALUE!</v>
      </c>
      <c r="GB6" s="310" t="e">
        <f t="shared" ca="1" si="96"/>
        <v>#VALUE!</v>
      </c>
      <c r="GC6" s="304" t="e">
        <f ca="1">RANK(GB6,OFFSET(GB$4:GB$7,$AX6,0))</f>
        <v>#VALUE!</v>
      </c>
      <c r="GD6" s="294">
        <f ca="1">COUNTIF(OFFSET(GC$4:GC$7,$AX6,0),GC6)</f>
        <v>4</v>
      </c>
      <c r="GE6" s="294">
        <f t="shared" ca="1" si="97"/>
        <v>3</v>
      </c>
      <c r="GF6" s="288" t="e">
        <f t="shared" ca="1" si="98"/>
        <v>#VALUE!</v>
      </c>
      <c r="GG6" s="298" t="e">
        <f t="shared" ca="1" si="99"/>
        <v>#VALUE!</v>
      </c>
      <c r="GH6" s="313" t="e">
        <f t="shared" ca="1" si="100"/>
        <v>#VALUE!</v>
      </c>
      <c r="GI6" s="304" t="e">
        <f ca="1">RANK(GH6,OFFSET(GH$4:GH$7,$AX6,0))</f>
        <v>#VALUE!</v>
      </c>
      <c r="GJ6" s="294">
        <f ca="1">COUNTIF(OFFSET(GI$4:GI$7,$AX6,0),GI6)</f>
        <v>4</v>
      </c>
      <c r="GK6" s="294">
        <f t="shared" ca="1" si="101"/>
        <v>3</v>
      </c>
      <c r="GL6" s="288" t="e">
        <f t="shared" ca="1" si="102"/>
        <v>#VALUE!</v>
      </c>
      <c r="GM6" s="298" t="e">
        <f t="shared" ca="1" si="103"/>
        <v>#VALUE!</v>
      </c>
      <c r="GN6" s="316" t="e">
        <f t="shared" ca="1" si="104"/>
        <v>#VALUE!</v>
      </c>
      <c r="GO6" s="304" t="e">
        <f ca="1">RANK(GN6,OFFSET(GN$4:GN$7,$AX6,0))</f>
        <v>#VALUE!</v>
      </c>
      <c r="GP6" s="294">
        <f ca="1">COUNTIF(OFFSET(GO$4:GO$7,$AX6,0),GO6)</f>
        <v>4</v>
      </c>
      <c r="GQ6" s="294">
        <f t="shared" ca="1" si="105"/>
        <v>3</v>
      </c>
      <c r="GR6" s="288" t="e">
        <f t="shared" ca="1" si="106"/>
        <v>#VALUE!</v>
      </c>
      <c r="GS6" s="298" t="e">
        <f t="shared" ca="1" si="107"/>
        <v>#VALUE!</v>
      </c>
      <c r="GT6" s="319" t="e">
        <f t="shared" ca="1" si="108"/>
        <v>#VALUE!</v>
      </c>
      <c r="GU6" s="304" t="e">
        <f ca="1">RANK(GT6,OFFSET(GT$4:GT$7,$AX6,0))</f>
        <v>#VALUE!</v>
      </c>
      <c r="GV6" s="322" t="e">
        <f ca="1">GT6+IF(COUNTIF(OFFSET($GU$4:$GU$7,$AX6,0),GU6)&gt;1,FA6*10^GV$3)</f>
        <v>#VALUE!</v>
      </c>
      <c r="GW6" s="283" t="e">
        <f ca="1">RANK(GV6,OFFSET(GV$4:GV$7,$AX6,0))</f>
        <v>#VALUE!</v>
      </c>
      <c r="GX6" s="325" t="e">
        <f ca="1">GV6+IF(COUNTIF(OFFSET($GW$4:$GW$7,$AX6,0),GW6)&gt;1,FF6*10^GX$3)</f>
        <v>#VALUE!</v>
      </c>
      <c r="GY6" s="283" t="e">
        <f ca="1">RANK(GX6,OFFSET(GX$4:GX$7,$AX6,0))&amp;$E6</f>
        <v>#VALUE!</v>
      </c>
      <c r="GZ6"/>
      <c r="HA6"/>
      <c r="HB6"/>
      <c r="HC6"/>
      <c r="HD6"/>
      <c r="HE6"/>
      <c r="HF6"/>
      <c r="HG6"/>
      <c r="HH6"/>
    </row>
    <row r="7" spans="1:216" x14ac:dyDescent="0.25">
      <c r="A7" s="41">
        <v>33</v>
      </c>
      <c r="B7" s="42">
        <v>43276</v>
      </c>
      <c r="C7" s="43">
        <v>0.66666666666666663</v>
      </c>
      <c r="D7" s="44" t="s">
        <v>252</v>
      </c>
      <c r="E7" s="45" t="s">
        <v>114</v>
      </c>
      <c r="F7" s="228" t="s">
        <v>259</v>
      </c>
      <c r="G7" s="229" t="s">
        <v>135</v>
      </c>
      <c r="H7" s="56"/>
      <c r="I7" s="57"/>
      <c r="J7" s="49"/>
      <c r="K7" s="50" t="str">
        <f t="shared" si="0"/>
        <v/>
      </c>
      <c r="L7" s="51">
        <v>10</v>
      </c>
      <c r="M7" s="49"/>
      <c r="N7" s="58"/>
      <c r="O7" s="59"/>
      <c r="P7" s="60" t="s">
        <v>130</v>
      </c>
      <c r="Q7" s="255" t="s">
        <v>259</v>
      </c>
      <c r="R7" s="382">
        <f t="shared" ca="1" si="12"/>
        <v>0</v>
      </c>
      <c r="S7" s="382">
        <f t="shared" ca="1" si="13"/>
        <v>0</v>
      </c>
      <c r="T7" s="382">
        <f t="shared" ca="1" si="14"/>
        <v>0</v>
      </c>
      <c r="U7" s="382">
        <f t="shared" ca="1" si="15"/>
        <v>0</v>
      </c>
      <c r="V7" s="383">
        <f t="shared" ca="1" si="16"/>
        <v>0</v>
      </c>
      <c r="W7" s="384">
        <f t="shared" ca="1" si="17"/>
        <v>0</v>
      </c>
      <c r="X7" s="385">
        <f t="shared" ca="1" si="18"/>
        <v>0</v>
      </c>
      <c r="Y7" s="386">
        <f t="shared" ca="1" si="19"/>
        <v>0</v>
      </c>
      <c r="Z7" s="387" t="str">
        <f ca="1">IF(SUM(OFFSET(R$4:R$7,$AX7,0))=0,"",IFERROR($DG7,"")&amp;IF(SUM(OFFSET(R$4:R$7,$AX7,0))&lt;12,"?",""))</f>
        <v/>
      </c>
      <c r="AA7" s="50" t="str">
        <f t="shared" ca="1" si="20"/>
        <v/>
      </c>
      <c r="AB7" s="51">
        <v>5</v>
      </c>
      <c r="AC7" s="388">
        <f t="shared" ca="1" si="21"/>
        <v>0</v>
      </c>
      <c r="AD7" s="382">
        <f t="shared" ca="1" si="22"/>
        <v>0</v>
      </c>
      <c r="AE7" s="382">
        <f t="shared" ca="1" si="23"/>
        <v>0</v>
      </c>
      <c r="AF7" s="382">
        <f t="shared" ca="1" si="24"/>
        <v>0</v>
      </c>
      <c r="AG7" s="383">
        <f t="shared" ca="1" si="25"/>
        <v>0</v>
      </c>
      <c r="AH7" s="384">
        <f t="shared" ca="1" si="26"/>
        <v>0</v>
      </c>
      <c r="AI7" s="385">
        <f t="shared" ca="1" si="27"/>
        <v>0</v>
      </c>
      <c r="AJ7" s="386">
        <f t="shared" ca="1" si="28"/>
        <v>0</v>
      </c>
      <c r="AK7" s="389" t="str">
        <f ca="1">IF(SUM(OFFSET(AC$4:AC$7,$AX7,0))=0,"",IFERROR($GY7,"")&amp;IF(SUM(OFFSET(AC$4:AC$7,$AX7,0))&lt;12,"?",""))</f>
        <v/>
      </c>
      <c r="AL7" s="270" t="str">
        <f t="shared" si="1"/>
        <v>Uru-Rus</v>
      </c>
      <c r="AM7" s="270" t="str">
        <f t="shared" si="2"/>
        <v/>
      </c>
      <c r="AN7" s="270" t="str">
        <f t="shared" si="3"/>
        <v/>
      </c>
      <c r="AO7" s="271" t="str">
        <f t="shared" si="29"/>
        <v/>
      </c>
      <c r="AP7" s="271" t="str">
        <f t="shared" si="30"/>
        <v/>
      </c>
      <c r="AQ7" s="271" t="str">
        <f t="shared" si="31"/>
        <v/>
      </c>
      <c r="AR7" s="271" t="str">
        <f t="shared" si="32"/>
        <v/>
      </c>
      <c r="AS7" s="274" t="str">
        <f t="shared" si="33"/>
        <v>Uru</v>
      </c>
      <c r="AT7" s="272" t="str">
        <f t="shared" ca="1" si="34"/>
        <v/>
      </c>
      <c r="AU7" s="271" t="str">
        <f t="shared" ca="1" si="34"/>
        <v/>
      </c>
      <c r="AV7" s="271" t="str">
        <f t="shared" ca="1" si="34"/>
        <v/>
      </c>
      <c r="AW7" s="271" t="str">
        <f t="shared" ca="1" si="34"/>
        <v/>
      </c>
      <c r="AX7" s="272">
        <f t="shared" si="4"/>
        <v>0</v>
      </c>
      <c r="AY7" s="272">
        <v>4</v>
      </c>
      <c r="AZ7" s="272" t="str">
        <f t="shared" ca="1" si="35"/>
        <v/>
      </c>
      <c r="BA7" s="271" t="str">
        <f t="shared" ca="1" si="35"/>
        <v/>
      </c>
      <c r="BB7" s="271" t="str">
        <f t="shared" ca="1" si="35"/>
        <v/>
      </c>
      <c r="BC7" s="271" t="str">
        <f t="shared" ca="1" si="35"/>
        <v/>
      </c>
      <c r="BD7" s="273">
        <f t="shared" ca="1" si="36"/>
        <v>0</v>
      </c>
      <c r="BE7" s="272" t="str">
        <f t="shared" ca="1" si="37"/>
        <v/>
      </c>
      <c r="BF7" s="271" t="str">
        <f t="shared" ca="1" si="37"/>
        <v/>
      </c>
      <c r="BG7" s="271" t="str">
        <f t="shared" ca="1" si="37"/>
        <v/>
      </c>
      <c r="BH7" s="271" t="str">
        <f t="shared" ca="1" si="37"/>
        <v/>
      </c>
      <c r="BI7" s="273">
        <f t="shared" ca="1" si="38"/>
        <v>0</v>
      </c>
      <c r="BJ7" s="272" t="str">
        <f t="shared" ca="1" si="39"/>
        <v/>
      </c>
      <c r="BK7" s="271" t="str">
        <f t="shared" ca="1" si="39"/>
        <v/>
      </c>
      <c r="BL7" s="271" t="str">
        <f t="shared" ca="1" si="39"/>
        <v/>
      </c>
      <c r="BM7" s="271" t="str">
        <f t="shared" ca="1" si="39"/>
        <v/>
      </c>
      <c r="BN7" s="273">
        <f t="shared" ca="1" si="40"/>
        <v>0</v>
      </c>
      <c r="BO7"/>
      <c r="BQ7" s="277">
        <f ca="1">RANK($BD7,OFFSET($BD$4:$BD$7,$AX7,0),0)</f>
        <v>1</v>
      </c>
      <c r="BR7" s="284">
        <f ca="1">BD7+(IF(COUNTIF(OFFSET($BQ$4:$BQ$7,$AX7,0),$BQ7)&gt;1,IF($R7&gt;0,(MAX(OFFSET($R$4:$R$7,$AX7,0))-$R7)*0.1,)))*10^BR$3</f>
        <v>0</v>
      </c>
      <c r="BS7" s="305">
        <f ca="1">RANK($BR7,OFFSET($BR$4:$BR$7,$AX7,0),0)</f>
        <v>1</v>
      </c>
      <c r="BT7" s="295">
        <f ca="1">COUNTIF(OFFSET(BS$4:BS$7,$AX7,0),BS7)</f>
        <v>4</v>
      </c>
      <c r="BU7" s="295">
        <f t="shared" ca="1" si="41"/>
        <v>4</v>
      </c>
      <c r="BV7" s="289" t="str">
        <f t="shared" ca="1" si="42"/>
        <v>04 x 01e - 04</v>
      </c>
      <c r="BW7" s="299" t="str">
        <f t="shared" ca="1" si="43"/>
        <v>1/2/3</v>
      </c>
      <c r="BX7" s="302" t="e">
        <f t="shared" ca="1" si="44"/>
        <v>#VALUE!</v>
      </c>
      <c r="BY7" s="305" t="e">
        <f ca="1">RANK(BX7,OFFSET(BX$4:BX$7,$AX7,0))</f>
        <v>#VALUE!</v>
      </c>
      <c r="BZ7" s="295">
        <f ca="1">COUNTIF(OFFSET(BY$4:BY$7,$AX7,0),BY7)</f>
        <v>4</v>
      </c>
      <c r="CA7" s="295">
        <f t="shared" ca="1" si="45"/>
        <v>4</v>
      </c>
      <c r="CB7" s="289" t="e">
        <f t="shared" ca="1" si="46"/>
        <v>#VALUE!</v>
      </c>
      <c r="CC7" s="299" t="e">
        <f t="shared" ca="1" si="47"/>
        <v>#VALUE!</v>
      </c>
      <c r="CD7" s="308" t="e">
        <f t="shared" ca="1" si="48"/>
        <v>#VALUE!</v>
      </c>
      <c r="CE7" s="305" t="e">
        <f ca="1">RANK(CD7,OFFSET(CD$4:CD$7,$AX7,0))</f>
        <v>#VALUE!</v>
      </c>
      <c r="CF7" s="295">
        <f ca="1">COUNTIF(OFFSET(CE$4:CE$7,$AX7,0),CE7)</f>
        <v>4</v>
      </c>
      <c r="CG7" s="295">
        <f t="shared" ca="1" si="49"/>
        <v>4</v>
      </c>
      <c r="CH7" s="289" t="e">
        <f t="shared" ca="1" si="50"/>
        <v>#VALUE!</v>
      </c>
      <c r="CI7" s="299" t="e">
        <f t="shared" ca="1" si="51"/>
        <v>#VALUE!</v>
      </c>
      <c r="CJ7" s="311" t="e">
        <f t="shared" ca="1" si="52"/>
        <v>#VALUE!</v>
      </c>
      <c r="CK7" s="305" t="e">
        <f ca="1">RANK(CJ7,OFFSET(CJ$4:CJ$7,$AX7,0))</f>
        <v>#VALUE!</v>
      </c>
      <c r="CL7" s="295">
        <f ca="1">COUNTIF(OFFSET(CK$4:CK$7,$AX7,0),CK7)</f>
        <v>4</v>
      </c>
      <c r="CM7" s="295">
        <f t="shared" ca="1" si="53"/>
        <v>4</v>
      </c>
      <c r="CN7" s="289" t="e">
        <f t="shared" ca="1" si="54"/>
        <v>#VALUE!</v>
      </c>
      <c r="CO7" s="299" t="e">
        <f t="shared" ca="1" si="55"/>
        <v>#VALUE!</v>
      </c>
      <c r="CP7" s="314" t="e">
        <f t="shared" ca="1" si="109"/>
        <v>#VALUE!</v>
      </c>
      <c r="CQ7" s="305" t="e">
        <f ca="1">RANK(CP7,OFFSET(CP$4:CP$7,$AX7,0))</f>
        <v>#VALUE!</v>
      </c>
      <c r="CR7" s="295">
        <f ca="1">COUNTIF(OFFSET(CQ$4:CQ$7,$AX7,0),CQ7)</f>
        <v>4</v>
      </c>
      <c r="CS7" s="295">
        <f t="shared" ca="1" si="56"/>
        <v>4</v>
      </c>
      <c r="CT7" s="289" t="e">
        <f t="shared" ca="1" si="57"/>
        <v>#VALUE!</v>
      </c>
      <c r="CU7" s="299" t="e">
        <f t="shared" ca="1" si="58"/>
        <v>#VALUE!</v>
      </c>
      <c r="CV7" s="317" t="e">
        <f t="shared" ca="1" si="59"/>
        <v>#VALUE!</v>
      </c>
      <c r="CW7" s="305" t="e">
        <f ca="1">RANK(CV7,OFFSET(CV$4:CV$7,$AX7,0))</f>
        <v>#VALUE!</v>
      </c>
      <c r="CX7" s="295">
        <f ca="1">COUNTIF(OFFSET(CW$4:CW$7,$AX7,0),CW7)</f>
        <v>4</v>
      </c>
      <c r="CY7" s="295">
        <f t="shared" ca="1" si="60"/>
        <v>4</v>
      </c>
      <c r="CZ7" s="289" t="e">
        <f t="shared" ca="1" si="61"/>
        <v>#VALUE!</v>
      </c>
      <c r="DA7" s="299" t="e">
        <f t="shared" ca="1" si="62"/>
        <v>#VALUE!</v>
      </c>
      <c r="DB7" s="320" t="e">
        <f t="shared" ca="1" si="63"/>
        <v>#VALUE!</v>
      </c>
      <c r="DC7" s="305" t="e">
        <f ca="1">RANK(DB7,OFFSET(DB$4:DB$7,$AX7,0))</f>
        <v>#VALUE!</v>
      </c>
      <c r="DD7" s="323" t="e">
        <f t="shared" ca="1" si="64"/>
        <v>#VALUE!</v>
      </c>
      <c r="DE7" s="285" t="e">
        <f ca="1">RANK(DD7,OFFSET(DD$4:DD$7,$AX7,0))</f>
        <v>#VALUE!</v>
      </c>
      <c r="DF7" s="326" t="e">
        <f t="shared" ca="1" si="65"/>
        <v>#VALUE!</v>
      </c>
      <c r="DG7" s="285" t="e">
        <f ca="1">RANK(DF7,OFFSET(DF$4:DF$7,$AX7,0))&amp;$E7</f>
        <v>#VALUE!</v>
      </c>
      <c r="DH7" s="348">
        <f ca="1">COUNTIF(OFFSET($DG$4:$DG$7,$AX7,0),$DN7)</f>
        <v>0</v>
      </c>
      <c r="DI7" s="357" t="str">
        <f ca="1">IFERROR(MATCH($DN7,OFFSET($DG$4:$DG$7,$AX7,0),0),"")</f>
        <v/>
      </c>
      <c r="DJ7" s="357" t="str">
        <f t="shared" ca="1" si="66"/>
        <v/>
      </c>
      <c r="DK7" s="357" t="str">
        <f t="shared" ca="1" si="66"/>
        <v/>
      </c>
      <c r="DL7" s="357" t="str">
        <f t="shared" ca="1" si="66"/>
        <v/>
      </c>
      <c r="DM7" s="350" t="str">
        <f ca="1">CONCATENATE(DI7,DJ7,DK7,DL7)</f>
        <v/>
      </c>
      <c r="DN7" s="351" t="s">
        <v>337</v>
      </c>
      <c r="DO7" s="351" t="str">
        <f ca="1">IF(SUM(OFFSET($R$4:$R$7,$AX7,0))&lt;12,"",
IF($DH7=0,$DO6,
IF($DH7=1,OFFSET($Q$4,VALUE(DM7)-1+$AX7,0),
IF($DH7=2,OFFSET($AS$4,VALUE(MID(DM7,1,1))-1+$AX7,0)&amp;"/"&amp;OFFSET($AS$4,VALUE(MID(DM7,2,1))-1+$AX7,0),
IF($DH7=3,OFFSET($AS$4,VALUE(MID(DM7,1,1))-1+$AX7,0)&amp;"/"&amp;OFFSET($AS$4,VALUE(MID(DM7,2,1))-1+$AX7,0)&amp;"/"&amp;OFFSET($AS$4,VALUE(MID(DM7,3,1))-1+$AX7,0),
CONCATENATE(OFFSET($AS$4,$AX7,0),"/",OFFSET($AS$5,$AX7,0),"/",OFFSET($AS$6,$AX7,0),"/",OFFSET($AS$7,$AX7,0)))))))</f>
        <v/>
      </c>
      <c r="DP7" s="351" t="str">
        <f ca="1">IFERROR(OFFSET($Q$51,MATCH(RIGHT($DN7),$Q$52:$Q$59,0),MATCH(VALUE(LEFT($DN7)),$R$51:$Z$51,0)),"")</f>
        <v/>
      </c>
      <c r="DQ7" s="351" t="str">
        <f t="shared" ca="1" si="67"/>
        <v/>
      </c>
      <c r="DR7" s="353" t="str">
        <f t="shared" ca="1" si="68"/>
        <v/>
      </c>
      <c r="DS7" s="201">
        <f t="shared" ca="1" si="69"/>
        <v>0</v>
      </c>
      <c r="DT7" s="203" t="str">
        <f t="shared" ca="1" si="70"/>
        <v/>
      </c>
      <c r="DU7" s="203" t="str">
        <f t="shared" ca="1" si="71"/>
        <v/>
      </c>
      <c r="DV7" s="203" t="str">
        <f t="shared" ca="1" si="72"/>
        <v/>
      </c>
      <c r="DW7" s="203" t="str">
        <f t="shared" ca="1" si="73"/>
        <v/>
      </c>
      <c r="DX7" s="195" t="str">
        <f ca="1">CONCATENATE(DT7,DU7,DV7,DW7)</f>
        <v/>
      </c>
      <c r="DY7" s="156" t="s">
        <v>337</v>
      </c>
      <c r="DZ7" s="156" t="str">
        <f ca="1">IF(SUM(OFFSET($AC$4:$AC$7,$AX7,0))&lt;12,"",
IF($DS7=0,$DZ6,
IF($DS7=1,OFFSET($Q$4,VALUE(DX7)-1+$AX7,0),
IF($DS7=2,OFFSET($AS$4,VALUE(MID(DX7,1,1))-1+$AX7,0)&amp;"/"&amp;OFFSET($AS$4,VALUE(MID(DX7,2,1))-1+$AX7,0),
IF($DS7=3,OFFSET($AS$4,VALUE(MID(DX7,1,1))-1+$AX7,0)&amp;"/"&amp;OFFSET($AS$4,VALUE(MID(DX7,2,1))-1+$AX7,0)&amp;"/"&amp;OFFSET($AS$4,VALUE(MID(DX7,3,1))-1+$AX7,0),
CONCATENATE(OFFSET($AS$4,$AX7,0),"/",OFFSET($AS$5,$AX7,0),"/",OFFSET($AS$6,$AX7,0),"/",OFFSET($AS$7,$AX7,0)))))))</f>
        <v/>
      </c>
      <c r="EA7" s="156" t="str">
        <f ca="1">IFERROR(OFFSET($Q$51,MATCH(RIGHT($DY7),$Q$52:$Q$59,0),MATCH(VALUE(LEFT($DY7)),$AC$51:$AK$51,0)),"")</f>
        <v/>
      </c>
      <c r="EB7" s="156" t="str">
        <f t="shared" ca="1" si="74"/>
        <v/>
      </c>
      <c r="EC7" s="156" t="str">
        <f ca="1">IF(OR(AC7&lt;1,EB7=""),"",LEFT(EB7,3)&amp;IF(ISERROR(MATCH(EB7,$Q:$Q,0)),"?",""))</f>
        <v/>
      </c>
      <c r="ED7" s="270" t="str">
        <f t="shared" si="5"/>
        <v>Uru-Rus</v>
      </c>
      <c r="EE7" s="270" t="str">
        <f t="shared" si="6"/>
        <v/>
      </c>
      <c r="EF7" s="270" t="str">
        <f t="shared" si="7"/>
        <v/>
      </c>
      <c r="EG7" s="271" t="str">
        <f t="shared" si="8"/>
        <v/>
      </c>
      <c r="EH7" s="271" t="str">
        <f t="shared" si="9"/>
        <v/>
      </c>
      <c r="EI7" s="271" t="str">
        <f t="shared" si="10"/>
        <v/>
      </c>
      <c r="EJ7" s="271" t="str">
        <f t="shared" si="75"/>
        <v/>
      </c>
      <c r="EK7" s="274" t="str">
        <f t="shared" si="76"/>
        <v>Uru</v>
      </c>
      <c r="EL7" s="272" t="str">
        <f t="shared" ca="1" si="77"/>
        <v/>
      </c>
      <c r="EM7" s="271" t="str">
        <f t="shared" ca="1" si="77"/>
        <v/>
      </c>
      <c r="EN7" s="271" t="str">
        <f t="shared" ca="1" si="77"/>
        <v/>
      </c>
      <c r="EO7" s="271" t="str">
        <f t="shared" ca="1" si="77"/>
        <v/>
      </c>
      <c r="EP7" s="272">
        <f t="shared" si="11"/>
        <v>0</v>
      </c>
      <c r="EQ7" s="272">
        <v>4</v>
      </c>
      <c r="ER7" s="272" t="str">
        <f t="shared" ca="1" si="78"/>
        <v/>
      </c>
      <c r="ES7" s="271" t="str">
        <f t="shared" ca="1" si="78"/>
        <v/>
      </c>
      <c r="ET7" s="271" t="str">
        <f t="shared" ca="1" si="78"/>
        <v/>
      </c>
      <c r="EU7" s="271" t="str">
        <f t="shared" ca="1" si="78"/>
        <v/>
      </c>
      <c r="EV7" s="273">
        <f t="shared" ca="1" si="79"/>
        <v>0</v>
      </c>
      <c r="EW7" s="272" t="str">
        <f t="shared" ca="1" si="80"/>
        <v/>
      </c>
      <c r="EX7" s="271" t="str">
        <f t="shared" ca="1" si="80"/>
        <v/>
      </c>
      <c r="EY7" s="271" t="str">
        <f t="shared" ca="1" si="80"/>
        <v/>
      </c>
      <c r="EZ7" s="271" t="str">
        <f t="shared" ca="1" si="80"/>
        <v/>
      </c>
      <c r="FA7" s="273">
        <f t="shared" ca="1" si="81"/>
        <v>0</v>
      </c>
      <c r="FB7" s="272" t="str">
        <f t="shared" ca="1" si="82"/>
        <v/>
      </c>
      <c r="FC7" s="271" t="str">
        <f t="shared" ca="1" si="82"/>
        <v/>
      </c>
      <c r="FD7" s="271" t="str">
        <f t="shared" ca="1" si="82"/>
        <v/>
      </c>
      <c r="FE7" s="271" t="str">
        <f t="shared" ca="1" si="82"/>
        <v/>
      </c>
      <c r="FF7" s="273">
        <f t="shared" ca="1" si="83"/>
        <v>0</v>
      </c>
      <c r="FG7"/>
      <c r="FI7" s="277">
        <f ca="1">RANK($EV7,OFFSET($EV$4:$EV$7,$AX7,0),0)</f>
        <v>1</v>
      </c>
      <c r="FJ7" s="284">
        <f ca="1">EV7+(IF(COUNTIF(OFFSET($FI$4:$FI$7,$AX7,0),$FI7)&gt;1,IF($AC7&gt;0,(MAX(OFFSET($AC$4:$AC$7,$AX7,0))-$AC7)*0.1,)))*10^FJ$3</f>
        <v>0</v>
      </c>
      <c r="FK7" s="305">
        <f ca="1">RANK($FJ7,OFFSET($FJ$4:$FJ$7,$AX7,0),0)</f>
        <v>1</v>
      </c>
      <c r="FL7" s="295">
        <f ca="1">COUNTIF(OFFSET(FK$4:FK$7,$AX7,0),FK7)</f>
        <v>4</v>
      </c>
      <c r="FM7" s="295">
        <f t="shared" ca="1" si="84"/>
        <v>4</v>
      </c>
      <c r="FN7" s="289" t="str">
        <f t="shared" ca="1" si="85"/>
        <v>04 x 01e - 04</v>
      </c>
      <c r="FO7" s="299" t="str">
        <f t="shared" ca="1" si="86"/>
        <v>1/2/3</v>
      </c>
      <c r="FP7" s="302" t="e">
        <f t="shared" ca="1" si="87"/>
        <v>#VALUE!</v>
      </c>
      <c r="FQ7" s="305" t="e">
        <f t="shared" ca="1" si="88"/>
        <v>#VALUE!</v>
      </c>
      <c r="FR7" s="295">
        <f ca="1">COUNTIF(OFFSET(FQ$4:FQ$7,$AX7,0),FQ7)</f>
        <v>4</v>
      </c>
      <c r="FS7" s="295">
        <f t="shared" ca="1" si="89"/>
        <v>4</v>
      </c>
      <c r="FT7" s="289" t="e">
        <f t="shared" ca="1" si="90"/>
        <v>#VALUE!</v>
      </c>
      <c r="FU7" s="299" t="e">
        <f t="shared" ca="1" si="91"/>
        <v>#VALUE!</v>
      </c>
      <c r="FV7" s="308" t="e">
        <f t="shared" ca="1" si="92"/>
        <v>#VALUE!</v>
      </c>
      <c r="FW7" s="305" t="e">
        <f t="shared" ca="1" si="110"/>
        <v>#VALUE!</v>
      </c>
      <c r="FX7" s="295">
        <f ca="1">COUNTIF(OFFSET(FW$4:FW$7,$AX7,0),FW7)</f>
        <v>4</v>
      </c>
      <c r="FY7" s="295">
        <f t="shared" ca="1" si="93"/>
        <v>4</v>
      </c>
      <c r="FZ7" s="289" t="e">
        <f t="shared" ca="1" si="94"/>
        <v>#VALUE!</v>
      </c>
      <c r="GA7" s="299" t="e">
        <f t="shared" ca="1" si="95"/>
        <v>#VALUE!</v>
      </c>
      <c r="GB7" s="311" t="e">
        <f t="shared" ca="1" si="96"/>
        <v>#VALUE!</v>
      </c>
      <c r="GC7" s="305" t="e">
        <f ca="1">RANK(GB7,OFFSET(GB$4:GB$7,$AX7,0))</f>
        <v>#VALUE!</v>
      </c>
      <c r="GD7" s="295">
        <f ca="1">COUNTIF(OFFSET(GC$4:GC$7,$AX7,0),GC7)</f>
        <v>4</v>
      </c>
      <c r="GE7" s="295">
        <f t="shared" ca="1" si="97"/>
        <v>4</v>
      </c>
      <c r="GF7" s="289" t="e">
        <f t="shared" ca="1" si="98"/>
        <v>#VALUE!</v>
      </c>
      <c r="GG7" s="299" t="e">
        <f t="shared" ca="1" si="99"/>
        <v>#VALUE!</v>
      </c>
      <c r="GH7" s="314" t="e">
        <f t="shared" ca="1" si="100"/>
        <v>#VALUE!</v>
      </c>
      <c r="GI7" s="305" t="e">
        <f ca="1">RANK(GH7,OFFSET(GH$4:GH$7,$AX7,0))</f>
        <v>#VALUE!</v>
      </c>
      <c r="GJ7" s="295">
        <f ca="1">COUNTIF(OFFSET(GI$4:GI$7,$AX7,0),GI7)</f>
        <v>4</v>
      </c>
      <c r="GK7" s="295">
        <f t="shared" ca="1" si="101"/>
        <v>4</v>
      </c>
      <c r="GL7" s="289" t="e">
        <f t="shared" ca="1" si="102"/>
        <v>#VALUE!</v>
      </c>
      <c r="GM7" s="299" t="e">
        <f t="shared" ca="1" si="103"/>
        <v>#VALUE!</v>
      </c>
      <c r="GN7" s="317" t="e">
        <f t="shared" ca="1" si="104"/>
        <v>#VALUE!</v>
      </c>
      <c r="GO7" s="305" t="e">
        <f ca="1">RANK(GN7,OFFSET(GN$4:GN$7,$AX7,0))</f>
        <v>#VALUE!</v>
      </c>
      <c r="GP7" s="295">
        <f ca="1">COUNTIF(OFFSET(GO$4:GO$7,$AX7,0),GO7)</f>
        <v>4</v>
      </c>
      <c r="GQ7" s="295">
        <f t="shared" ca="1" si="105"/>
        <v>4</v>
      </c>
      <c r="GR7" s="289" t="e">
        <f t="shared" ca="1" si="106"/>
        <v>#VALUE!</v>
      </c>
      <c r="GS7" s="299" t="e">
        <f t="shared" ca="1" si="107"/>
        <v>#VALUE!</v>
      </c>
      <c r="GT7" s="320" t="e">
        <f t="shared" ca="1" si="108"/>
        <v>#VALUE!</v>
      </c>
      <c r="GU7" s="305" t="e">
        <f ca="1">RANK(GT7,OFFSET(GT$4:GT$7,$AX7,0))</f>
        <v>#VALUE!</v>
      </c>
      <c r="GV7" s="323" t="e">
        <f ca="1">GT7+IF(COUNTIF(OFFSET($GU$4:$GU$7,$AX7,0),GU7)&gt;1,FA7*10^GV$3)</f>
        <v>#VALUE!</v>
      </c>
      <c r="GW7" s="285" t="e">
        <f ca="1">RANK(GV7,OFFSET(GV$4:GV$7,$AX7,0))</f>
        <v>#VALUE!</v>
      </c>
      <c r="GX7" s="326" t="e">
        <f ca="1">GV7+IF(COUNTIF(OFFSET($GW$4:$GW$7,$AX7,0),GW7)&gt;1,FF7*10^GX$3)</f>
        <v>#VALUE!</v>
      </c>
      <c r="GY7" s="285" t="e">
        <f ca="1">RANK(GX7,OFFSET(GX$4:GX$7,$AX7,0))&amp;$E7</f>
        <v>#VALUE!</v>
      </c>
      <c r="GZ7"/>
      <c r="HA7"/>
      <c r="HB7"/>
      <c r="HC7"/>
      <c r="HD7"/>
      <c r="HE7"/>
      <c r="HF7"/>
      <c r="HG7"/>
      <c r="HH7"/>
    </row>
    <row r="8" spans="1:216" ht="15.75" thickBot="1" x14ac:dyDescent="0.3">
      <c r="A8" s="41">
        <v>34</v>
      </c>
      <c r="B8" s="42">
        <v>43276</v>
      </c>
      <c r="C8" s="43">
        <v>0.66666666666666663</v>
      </c>
      <c r="D8" s="44" t="s">
        <v>253</v>
      </c>
      <c r="E8" s="45" t="s">
        <v>114</v>
      </c>
      <c r="F8" s="228" t="s">
        <v>258</v>
      </c>
      <c r="G8" s="229" t="s">
        <v>260</v>
      </c>
      <c r="H8" s="56"/>
      <c r="I8" s="57"/>
      <c r="J8" s="49"/>
      <c r="K8" s="50" t="str">
        <f t="shared" si="0"/>
        <v/>
      </c>
      <c r="L8" s="51">
        <v>10</v>
      </c>
      <c r="M8" s="49"/>
      <c r="N8" s="58"/>
      <c r="O8" s="59"/>
      <c r="P8" s="61"/>
      <c r="Q8" s="371"/>
      <c r="R8" s="372"/>
      <c r="S8" s="372"/>
      <c r="T8" s="372"/>
      <c r="U8" s="372"/>
      <c r="V8" s="372"/>
      <c r="W8" s="372"/>
      <c r="X8" s="372"/>
      <c r="Y8" s="372"/>
      <c r="Z8" s="373"/>
      <c r="AA8" s="50"/>
      <c r="AB8" s="51"/>
      <c r="AC8" s="377"/>
      <c r="AD8" s="378"/>
      <c r="AE8" s="378"/>
      <c r="AF8" s="378"/>
      <c r="AG8" s="378"/>
      <c r="AH8" s="378"/>
      <c r="AI8" s="378"/>
      <c r="AJ8" s="378"/>
      <c r="AK8" s="373"/>
      <c r="AL8" s="270" t="str">
        <f t="shared" si="1"/>
        <v>Sau-Egy</v>
      </c>
      <c r="AM8" s="270" t="str">
        <f t="shared" si="2"/>
        <v/>
      </c>
      <c r="AN8" s="270" t="str">
        <f t="shared" si="3"/>
        <v/>
      </c>
      <c r="AO8" s="271" t="str">
        <f t="shared" si="29"/>
        <v/>
      </c>
      <c r="AP8" s="271" t="str">
        <f t="shared" si="30"/>
        <v/>
      </c>
      <c r="AQ8" s="271" t="str">
        <f t="shared" si="31"/>
        <v/>
      </c>
      <c r="AR8" s="271" t="str">
        <f t="shared" si="32"/>
        <v/>
      </c>
      <c r="AS8" s="271"/>
      <c r="AT8" s="271"/>
      <c r="AU8" s="271"/>
      <c r="AV8" s="271"/>
      <c r="AW8" s="271"/>
      <c r="AX8" s="272" t="str">
        <f t="shared" si="4"/>
        <v/>
      </c>
      <c r="AY8" s="271"/>
      <c r="AZ8" s="271"/>
      <c r="BA8" s="271"/>
      <c r="BB8" s="271"/>
      <c r="BC8" s="271"/>
      <c r="BD8" s="271"/>
      <c r="BE8" s="271"/>
      <c r="BF8" s="271"/>
      <c r="BG8" s="271"/>
      <c r="BH8" s="271"/>
      <c r="BI8" s="271"/>
      <c r="BJ8" s="271"/>
      <c r="BK8" s="271"/>
      <c r="BL8" s="271"/>
      <c r="BM8" s="271"/>
      <c r="BN8" s="271"/>
      <c r="BO8"/>
      <c r="BQ8" s="170" t="str">
        <f ca="1">IF(COUNTA(BQ4:BQ7)*(COUNTA(BQ4:BQ7)+1)/2=SUM(BQ4:BQ7),"OK","NIET OK")</f>
        <v>NIET OK</v>
      </c>
      <c r="BR8" s="278"/>
      <c r="BS8" s="171" t="str">
        <f ca="1">IF(COUNTA(BS4:BS7)*(COUNTA(BS4:BS7)+1)/2=SUM(BS4:BS7),"OK","NIET OK")</f>
        <v>NIET OK</v>
      </c>
      <c r="BT8" s="296"/>
      <c r="BU8" s="296"/>
      <c r="BV8" s="172"/>
      <c r="BW8" s="172"/>
      <c r="BX8" s="173"/>
      <c r="BY8" s="171" t="e">
        <f ca="1">IF(COUNTA(BY4:BY7)*(COUNTA(BY4:BY7)+1)/2=SUM(BY4:BY7),"OK","NIET OK")</f>
        <v>#VALUE!</v>
      </c>
      <c r="BZ8" s="296"/>
      <c r="CA8" s="296"/>
      <c r="CB8" s="172"/>
      <c r="CC8" s="172"/>
      <c r="CD8" s="173"/>
      <c r="CE8" s="171" t="e">
        <f ca="1">IF(COUNTA(CE4:CE7)*(COUNTA(CE4:CE7)+1)/2=SUM(CE4:CE7),"OK","NIET OK")</f>
        <v>#VALUE!</v>
      </c>
      <c r="CF8" s="296"/>
      <c r="CG8" s="296"/>
      <c r="CH8" s="172"/>
      <c r="CI8" s="172"/>
      <c r="CJ8" s="173"/>
      <c r="CK8" s="171" t="e">
        <f ca="1">IF(COUNTA(CK4:CK7)*(COUNTA(CK4:CK7)+1)/2=SUM(CK4:CK7),"OK","NIET OK")</f>
        <v>#VALUE!</v>
      </c>
      <c r="CL8" s="296"/>
      <c r="CM8" s="296"/>
      <c r="CN8" s="172"/>
      <c r="CO8" s="172"/>
      <c r="CP8" s="173"/>
      <c r="CQ8" s="171" t="e">
        <f ca="1">IF(COUNTA(CQ4:CQ7)*(COUNTA(CQ4:CQ7)+1)/2=SUM(CQ4:CQ7),"OK","NIET OK")</f>
        <v>#VALUE!</v>
      </c>
      <c r="CR8" s="296"/>
      <c r="CS8" s="296"/>
      <c r="CT8" s="172"/>
      <c r="CU8" s="172"/>
      <c r="CV8" s="173"/>
      <c r="CW8" s="171" t="e">
        <f ca="1">IF(COUNTA(CW4:CW7)*(COUNTA(CW4:CW7)+1)/2=SUM(CW4:CW7),"OK","NIET OK")</f>
        <v>#VALUE!</v>
      </c>
      <c r="CX8" s="296"/>
      <c r="CY8" s="296"/>
      <c r="CZ8" s="172"/>
      <c r="DA8" s="172"/>
      <c r="DB8" s="173"/>
      <c r="DC8" s="171" t="e">
        <f ca="1">IF(COUNTA(DC4:DC7)*(COUNTA(DC4:DC7)+1)/2=SUM(DC4:DC7),"OK","NIET OK")</f>
        <v>#VALUE!</v>
      </c>
      <c r="DD8" s="185"/>
      <c r="DE8" s="181" t="e">
        <f ca="1">IF(COUNTA(DE4:DE7)*(COUNTA(DE4:DE7)+1)/2=SUM(DE4:DE7),"OK","NIET OK")</f>
        <v>#VALUE!</v>
      </c>
      <c r="DF8" s="189"/>
      <c r="DG8" s="181" t="e">
        <f ca="1">IF(COUNTA(DG4:DG7)*(COUNTA(DG4:DG7)+1)/2=SUM(VALUE(LEFT(DG4)),VALUE(LEFT(DG5)),VALUE(LEFT(DG6)),VALUE(LEFT(DG7))),"OK","NIET OK")</f>
        <v>#VALUE!</v>
      </c>
      <c r="DH8" s="348"/>
      <c r="DI8" s="349"/>
      <c r="DJ8" s="349"/>
      <c r="DK8" s="349"/>
      <c r="DL8" s="349"/>
      <c r="DM8" s="350"/>
      <c r="DN8" s="351"/>
      <c r="DO8" s="351"/>
      <c r="DP8" s="351" t="str">
        <f ca="1">IFERROR(OFFSET($Q$51,MATCH(LEFT($DN8),$Q$52:$Q$57,0),MATCH(VALUE(RIGHT($DN8)),$R$51:$Z$51,0)),"")</f>
        <v/>
      </c>
      <c r="DQ8" s="351" t="str">
        <f t="shared" ca="1" si="67"/>
        <v/>
      </c>
      <c r="DR8" s="353" t="str">
        <f t="shared" ca="1" si="68"/>
        <v/>
      </c>
      <c r="DS8" s="201"/>
      <c r="DT8" s="204"/>
      <c r="DU8" s="204"/>
      <c r="DV8" s="204"/>
      <c r="DW8" s="204"/>
      <c r="DX8" s="195"/>
      <c r="DY8" s="156"/>
      <c r="DZ8" s="156"/>
      <c r="EA8" s="156" t="str">
        <f ca="1">IFERROR(OFFSET($Q$51,MATCH(LEFT($DN8),$Q$52:$Q$57,0),MATCH(VALUE(RIGHT($DN8)),$R$51:$Z$51,0)),"")</f>
        <v/>
      </c>
      <c r="EB8" s="156" t="str">
        <f t="shared" ca="1" si="74"/>
        <v/>
      </c>
      <c r="EC8" s="156" t="str">
        <f ca="1">IF(OR(AC8&lt;1,EB8=""),"",IF(LEFT(EB8,3)="Noo","NIe",LEFT(EB8,3))&amp;IF(ISERROR(MATCH(EB8,$Q:$Q,0)),"?",""))</f>
        <v/>
      </c>
      <c r="ED8" s="270" t="str">
        <f t="shared" si="5"/>
        <v>Sau-Egy</v>
      </c>
      <c r="EE8" s="270" t="str">
        <f t="shared" si="6"/>
        <v/>
      </c>
      <c r="EF8" s="270" t="str">
        <f t="shared" si="7"/>
        <v/>
      </c>
      <c r="EG8" s="271" t="str">
        <f t="shared" si="8"/>
        <v/>
      </c>
      <c r="EH8" s="271" t="str">
        <f t="shared" si="9"/>
        <v/>
      </c>
      <c r="EI8" s="271" t="str">
        <f t="shared" si="10"/>
        <v/>
      </c>
      <c r="EJ8" s="271" t="str">
        <f t="shared" si="75"/>
        <v/>
      </c>
      <c r="EK8" s="271"/>
      <c r="EL8" s="271"/>
      <c r="EM8" s="271"/>
      <c r="EN8" s="271"/>
      <c r="EO8" s="271"/>
      <c r="EP8" s="272" t="str">
        <f t="shared" si="11"/>
        <v/>
      </c>
      <c r="EQ8" s="271"/>
      <c r="ER8" s="271"/>
      <c r="ES8" s="271"/>
      <c r="ET8" s="271"/>
      <c r="EU8" s="271"/>
      <c r="EV8" s="271"/>
      <c r="EW8" s="271"/>
      <c r="EX8" s="271"/>
      <c r="EY8" s="271"/>
      <c r="EZ8" s="271"/>
      <c r="FA8" s="271"/>
      <c r="FB8" s="271"/>
      <c r="FC8" s="271"/>
      <c r="FD8" s="271"/>
      <c r="FE8" s="271"/>
      <c r="FF8" s="271"/>
      <c r="FG8"/>
      <c r="FI8" s="170" t="str">
        <f ca="1">IF(COUNTA(FI4:FI7)*(COUNTA(FI4:FI7)+1)/2=SUM(FI4:FI7),"OK","NIET OK")</f>
        <v>NIET OK</v>
      </c>
      <c r="FJ8" s="278"/>
      <c r="FK8" s="171" t="str">
        <f ca="1">IF(COUNTA(FK4:FK7)*(COUNTA(FK4:FK7)+1)/2=SUM(FK4:FK7),"OK","NIET OK")</f>
        <v>NIET OK</v>
      </c>
      <c r="FL8" s="296"/>
      <c r="FM8" s="296"/>
      <c r="FN8" s="172"/>
      <c r="FO8" s="172"/>
      <c r="FP8" s="173"/>
      <c r="FQ8" s="171" t="e">
        <f ca="1">IF(COUNTA(FQ4:FQ7)*(COUNTA(FQ4:FQ7)+1)/2=SUM(FQ4:FQ7),"OK","NIET OK")</f>
        <v>#VALUE!</v>
      </c>
      <c r="FR8" s="296"/>
      <c r="FS8" s="296"/>
      <c r="FT8" s="172"/>
      <c r="FU8" s="172"/>
      <c r="FV8" s="173"/>
      <c r="FW8" s="171" t="e">
        <f ca="1">IF(COUNTA(FW4:FW7)*(COUNTA(FW4:FW7)+1)/2=SUM(FW4:FW7),"OK","NIET OK")</f>
        <v>#VALUE!</v>
      </c>
      <c r="FX8" s="296"/>
      <c r="FY8" s="296"/>
      <c r="FZ8" s="172"/>
      <c r="GA8" s="172"/>
      <c r="GB8" s="173"/>
      <c r="GC8" s="171" t="e">
        <f ca="1">IF(COUNTA(GC4:GC7)*(COUNTA(GC4:GC7)+1)/2=SUM(GC4:GC7),"OK","NIET OK")</f>
        <v>#VALUE!</v>
      </c>
      <c r="GD8" s="296"/>
      <c r="GE8" s="296"/>
      <c r="GF8" s="172"/>
      <c r="GG8" s="172"/>
      <c r="GH8" s="173"/>
      <c r="GI8" s="171" t="e">
        <f ca="1">IF(COUNTA(GI4:GI7)*(COUNTA(GI4:GI7)+1)/2=SUM(GI4:GI7),"OK","NIET OK")</f>
        <v>#VALUE!</v>
      </c>
      <c r="GJ8" s="296"/>
      <c r="GK8" s="296"/>
      <c r="GL8" s="172"/>
      <c r="GM8" s="172"/>
      <c r="GN8" s="173"/>
      <c r="GO8" s="171" t="e">
        <f ca="1">IF(COUNTA(GO4:GO7)*(COUNTA(GO4:GO7)+1)/2=SUM(GO4:GO7),"OK","NIET OK")</f>
        <v>#VALUE!</v>
      </c>
      <c r="GP8" s="296"/>
      <c r="GQ8" s="296"/>
      <c r="GR8" s="172"/>
      <c r="GS8" s="172"/>
      <c r="GT8" s="173"/>
      <c r="GU8" s="171" t="e">
        <f ca="1">IF(COUNTA(GU4:GU7)*(COUNTA(GU4:GU7)+1)/2=SUM(GU4:GU7),"OK","NIET OK")</f>
        <v>#VALUE!</v>
      </c>
      <c r="GV8" s="185"/>
      <c r="GW8" s="181" t="e">
        <f ca="1">IF(COUNTA(GW4:GW7)*(COUNTA(GW4:GW7)+1)/2=SUM(GW4:GW7),"OK","NIET OK")</f>
        <v>#VALUE!</v>
      </c>
      <c r="GX8" s="189"/>
      <c r="GY8" s="181" t="e">
        <f ca="1">IF(COUNTA(GY4:GY7)*(COUNTA(GY4:GY7)+1)/2=SUM(VALUE(LEFT(GY4)),VALUE(LEFT(GY5)),VALUE(LEFT(GY6)),VALUE(LEFT(GY7))),"OK","NIET OK")</f>
        <v>#VALUE!</v>
      </c>
      <c r="GZ8"/>
      <c r="HA8"/>
      <c r="HB8"/>
      <c r="HC8"/>
      <c r="HD8"/>
      <c r="HE8"/>
      <c r="HF8"/>
      <c r="HG8"/>
      <c r="HH8"/>
    </row>
    <row r="9" spans="1:216" x14ac:dyDescent="0.25">
      <c r="A9" s="41">
        <v>4</v>
      </c>
      <c r="B9" s="62">
        <v>43266</v>
      </c>
      <c r="C9" s="63">
        <v>0.70833333333333337</v>
      </c>
      <c r="D9" s="44" t="s">
        <v>250</v>
      </c>
      <c r="E9" s="64" t="s">
        <v>131</v>
      </c>
      <c r="F9" s="222" t="s">
        <v>261</v>
      </c>
      <c r="G9" s="223" t="s">
        <v>262</v>
      </c>
      <c r="H9" s="65"/>
      <c r="I9" s="48"/>
      <c r="J9" s="49"/>
      <c r="K9" s="50" t="str">
        <f t="shared" si="0"/>
        <v/>
      </c>
      <c r="L9" s="51">
        <v>10</v>
      </c>
      <c r="M9" s="49"/>
      <c r="N9" s="66"/>
      <c r="O9" s="53"/>
      <c r="P9" s="61"/>
      <c r="Q9" s="374"/>
      <c r="R9" s="375"/>
      <c r="S9" s="375"/>
      <c r="T9" s="375"/>
      <c r="U9" s="375"/>
      <c r="V9" s="375"/>
      <c r="W9" s="375"/>
      <c r="X9" s="375"/>
      <c r="Y9" s="375"/>
      <c r="Z9" s="376"/>
      <c r="AA9" s="50"/>
      <c r="AB9" s="51"/>
      <c r="AC9" s="380"/>
      <c r="AD9" s="381"/>
      <c r="AE9" s="381"/>
      <c r="AF9" s="381"/>
      <c r="AG9" s="381"/>
      <c r="AH9" s="381"/>
      <c r="AI9" s="381"/>
      <c r="AJ9" s="381"/>
      <c r="AK9" s="376"/>
      <c r="AL9" s="270" t="str">
        <f t="shared" si="1"/>
        <v>Mar-Ira</v>
      </c>
      <c r="AM9" s="270" t="str">
        <f t="shared" si="2"/>
        <v/>
      </c>
      <c r="AN9" s="270" t="str">
        <f t="shared" si="3"/>
        <v/>
      </c>
      <c r="AO9" s="271" t="str">
        <f t="shared" si="29"/>
        <v/>
      </c>
      <c r="AP9" s="271" t="str">
        <f t="shared" si="30"/>
        <v/>
      </c>
      <c r="AQ9" s="271" t="str">
        <f t="shared" si="31"/>
        <v/>
      </c>
      <c r="AR9" s="271" t="str">
        <f t="shared" si="32"/>
        <v/>
      </c>
      <c r="AS9" s="271"/>
      <c r="AT9" s="272" t="str">
        <f>$AS10</f>
        <v>Por</v>
      </c>
      <c r="AU9" s="271" t="str">
        <f>$AS11</f>
        <v>Spa</v>
      </c>
      <c r="AV9" s="271" t="str">
        <f>$AS12</f>
        <v>Mar</v>
      </c>
      <c r="AW9" s="271" t="str">
        <f>$AS13</f>
        <v>Ira</v>
      </c>
      <c r="AX9" s="272" t="str">
        <f t="shared" ref="AX9:AX50" si="111">IF(AS9="","",MATCH($E9,$E:$E,0)-MATCH($E$3,$E:$E,0))</f>
        <v/>
      </c>
      <c r="AY9" s="272"/>
      <c r="AZ9" s="272" t="str">
        <f>$AS10</f>
        <v>Por</v>
      </c>
      <c r="BA9" s="271" t="str">
        <f>$AS11</f>
        <v>Spa</v>
      </c>
      <c r="BB9" s="271" t="str">
        <f>$AS12</f>
        <v>Mar</v>
      </c>
      <c r="BC9" s="271" t="str">
        <f>$AS13</f>
        <v>Ira</v>
      </c>
      <c r="BD9" s="273"/>
      <c r="BE9" s="272" t="str">
        <f>$AS10</f>
        <v>Por</v>
      </c>
      <c r="BF9" s="271" t="str">
        <f>$AS11</f>
        <v>Spa</v>
      </c>
      <c r="BG9" s="271" t="str">
        <f>$AS12</f>
        <v>Mar</v>
      </c>
      <c r="BH9" s="271" t="str">
        <f>$AS13</f>
        <v>Ira</v>
      </c>
      <c r="BI9" s="273"/>
      <c r="BJ9" s="272" t="str">
        <f>$AS10</f>
        <v>Por</v>
      </c>
      <c r="BK9" s="271" t="str">
        <f>$AS11</f>
        <v>Spa</v>
      </c>
      <c r="BL9" s="271" t="str">
        <f>$AS12</f>
        <v>Mar</v>
      </c>
      <c r="BM9" s="271" t="str">
        <f>$AS13</f>
        <v>Ira</v>
      </c>
      <c r="BN9" s="273"/>
      <c r="BO9"/>
      <c r="BR9" s="279"/>
      <c r="BT9" s="297"/>
      <c r="BU9" s="297"/>
      <c r="BZ9" s="297"/>
      <c r="CA9" s="290"/>
      <c r="CF9" s="297"/>
      <c r="CG9" s="290"/>
      <c r="CL9" s="297"/>
      <c r="CM9" s="290"/>
      <c r="CR9" s="297"/>
      <c r="CS9" s="290"/>
      <c r="CX9" s="297"/>
      <c r="CY9" s="290"/>
      <c r="DH9" s="348"/>
      <c r="DI9" s="349"/>
      <c r="DJ9" s="349"/>
      <c r="DK9" s="349"/>
      <c r="DL9" s="349"/>
      <c r="DM9" s="350"/>
      <c r="DN9" s="351"/>
      <c r="DO9" s="351"/>
      <c r="DP9" s="351" t="str">
        <f ca="1">IFERROR(OFFSET($Q$51,MATCH(LEFT($DN9),$Q$52:$Q$57,0),MATCH(VALUE(RIGHT($DN9)),$R$51:$Z$51,0)),"")</f>
        <v/>
      </c>
      <c r="DQ9" s="351" t="str">
        <f t="shared" ca="1" si="67"/>
        <v/>
      </c>
      <c r="DR9" s="353" t="str">
        <f t="shared" ca="1" si="68"/>
        <v/>
      </c>
      <c r="DS9" s="201"/>
      <c r="DT9" s="204"/>
      <c r="DU9" s="204"/>
      <c r="DV9" s="204"/>
      <c r="DW9" s="204"/>
      <c r="DX9" s="195"/>
      <c r="DY9" s="156"/>
      <c r="DZ9" s="156"/>
      <c r="EA9" s="156" t="str">
        <f ca="1">IFERROR(OFFSET($Q$51,MATCH(LEFT($DN9),$Q$52:$Q$57,0),MATCH(VALUE(RIGHT($DN9)),$R$51:$Z$51,0)),"")</f>
        <v/>
      </c>
      <c r="EB9" s="156" t="str">
        <f t="shared" ca="1" si="74"/>
        <v/>
      </c>
      <c r="EC9" s="156" t="str">
        <f ca="1">IF(OR(AC9&lt;1,EB9=""),"",IF(LEFT(EB9,3)="Noo","NIe",LEFT(EB9,3))&amp;IF(ISERROR(MATCH(EB9,$Q:$Q,0)),"?",""))</f>
        <v/>
      </c>
      <c r="ED9" s="270" t="str">
        <f t="shared" si="5"/>
        <v>Mar-Ira</v>
      </c>
      <c r="EE9" s="270" t="str">
        <f t="shared" si="6"/>
        <v/>
      </c>
      <c r="EF9" s="270" t="str">
        <f t="shared" si="7"/>
        <v/>
      </c>
      <c r="EG9" s="271" t="str">
        <f t="shared" si="8"/>
        <v/>
      </c>
      <c r="EH9" s="271" t="str">
        <f t="shared" si="9"/>
        <v/>
      </c>
      <c r="EI9" s="271" t="str">
        <f t="shared" si="10"/>
        <v/>
      </c>
      <c r="EJ9" s="271" t="str">
        <f t="shared" si="75"/>
        <v/>
      </c>
      <c r="EK9" s="271"/>
      <c r="EL9" s="272" t="str">
        <f t="shared" ref="EL9" si="112">$AS10</f>
        <v>Por</v>
      </c>
      <c r="EM9" s="271" t="str">
        <f t="shared" ref="EM9" si="113">$AS11</f>
        <v>Spa</v>
      </c>
      <c r="EN9" s="271" t="str">
        <f t="shared" ref="EN9" si="114">$AS12</f>
        <v>Mar</v>
      </c>
      <c r="EO9" s="271" t="str">
        <f t="shared" ref="EO9" si="115">$AS13</f>
        <v>Ira</v>
      </c>
      <c r="EP9" s="272" t="str">
        <f t="shared" ref="EP9:EP50" si="116">IF(EK9="","",MATCH($E9,$E:$E,0)-MATCH($E$3,$E:$E,0))</f>
        <v/>
      </c>
      <c r="EQ9" s="272"/>
      <c r="ER9" s="272" t="str">
        <f t="shared" ref="ER9" si="117">$AS10</f>
        <v>Por</v>
      </c>
      <c r="ES9" s="271" t="str">
        <f t="shared" ref="ES9" si="118">$AS11</f>
        <v>Spa</v>
      </c>
      <c r="ET9" s="271" t="str">
        <f t="shared" ref="ET9" si="119">$AS12</f>
        <v>Mar</v>
      </c>
      <c r="EU9" s="271" t="str">
        <f t="shared" ref="EU9" si="120">$AS13</f>
        <v>Ira</v>
      </c>
      <c r="EV9" s="273"/>
      <c r="EW9" s="272" t="str">
        <f t="shared" ref="EW9" si="121">$AS10</f>
        <v>Por</v>
      </c>
      <c r="EX9" s="271" t="str">
        <f t="shared" ref="EX9" si="122">$AS11</f>
        <v>Spa</v>
      </c>
      <c r="EY9" s="271" t="str">
        <f t="shared" ref="EY9" si="123">$AS12</f>
        <v>Mar</v>
      </c>
      <c r="EZ9" s="271" t="str">
        <f t="shared" ref="EZ9" si="124">$AS13</f>
        <v>Ira</v>
      </c>
      <c r="FA9" s="273"/>
      <c r="FB9" s="272" t="str">
        <f t="shared" ref="FB9" si="125">$AS10</f>
        <v>Por</v>
      </c>
      <c r="FC9" s="271" t="str">
        <f t="shared" ref="FC9" si="126">$AS11</f>
        <v>Spa</v>
      </c>
      <c r="FD9" s="271" t="str">
        <f t="shared" ref="FD9" si="127">$AS12</f>
        <v>Mar</v>
      </c>
      <c r="FE9" s="271" t="str">
        <f t="shared" ref="FE9" si="128">$AS13</f>
        <v>Ira</v>
      </c>
      <c r="FF9" s="273"/>
      <c r="FG9"/>
      <c r="FJ9" s="279"/>
      <c r="FL9" s="297"/>
      <c r="FM9" s="297"/>
      <c r="FR9" s="297"/>
      <c r="FS9" s="290"/>
      <c r="FX9" s="297"/>
      <c r="FY9" s="290"/>
      <c r="GD9" s="297"/>
      <c r="GE9" s="290"/>
      <c r="GJ9" s="297"/>
      <c r="GK9" s="290"/>
      <c r="GP9" s="297"/>
      <c r="GQ9" s="290"/>
      <c r="GZ9"/>
      <c r="HA9"/>
      <c r="HB9"/>
      <c r="HC9"/>
      <c r="HD9"/>
      <c r="HE9"/>
      <c r="HF9"/>
      <c r="HG9"/>
      <c r="HH9"/>
    </row>
    <row r="10" spans="1:216" x14ac:dyDescent="0.25">
      <c r="A10" s="41">
        <v>3</v>
      </c>
      <c r="B10" s="62">
        <v>43266</v>
      </c>
      <c r="C10" s="63">
        <v>0.83333333333333337</v>
      </c>
      <c r="D10" s="62" t="s">
        <v>254</v>
      </c>
      <c r="E10" s="67" t="s">
        <v>131</v>
      </c>
      <c r="F10" s="224" t="s">
        <v>160</v>
      </c>
      <c r="G10" s="225" t="s">
        <v>149</v>
      </c>
      <c r="H10" s="56"/>
      <c r="I10" s="57"/>
      <c r="J10" s="49"/>
      <c r="K10" s="50" t="str">
        <f t="shared" si="0"/>
        <v/>
      </c>
      <c r="L10" s="51">
        <v>10</v>
      </c>
      <c r="M10" s="49"/>
      <c r="N10" s="58"/>
      <c r="O10" s="59"/>
      <c r="P10" s="68" t="s">
        <v>136</v>
      </c>
      <c r="Q10" s="254" t="s">
        <v>160</v>
      </c>
      <c r="R10" s="382">
        <f t="shared" ref="R10:R13" ca="1" si="129">COUNT(AZ10:BC10)</f>
        <v>0</v>
      </c>
      <c r="S10" s="382">
        <f t="shared" ref="S10:S49" ca="1" si="130">COUNTIF($AZ10:$BC10,3)</f>
        <v>0</v>
      </c>
      <c r="T10" s="382">
        <f t="shared" ref="T10:T49" ca="1" si="131">COUNTIF($AZ10:$BC10,1)</f>
        <v>0</v>
      </c>
      <c r="U10" s="382">
        <f t="shared" ref="U10:U49" ca="1" si="132">COUNTIF($AZ10:$BC10,0)</f>
        <v>0</v>
      </c>
      <c r="V10" s="383">
        <f t="shared" ref="V10:V13" ca="1" si="133">BD10</f>
        <v>0</v>
      </c>
      <c r="W10" s="384">
        <f t="shared" ref="W10:W13" ca="1" si="134">BN10</f>
        <v>0</v>
      </c>
      <c r="X10" s="385">
        <f t="shared" ref="X10:X49" ca="1" si="135">W10-Y10</f>
        <v>0</v>
      </c>
      <c r="Y10" s="386">
        <f t="shared" ref="Y10:Y13" ca="1" si="136">BI10</f>
        <v>0</v>
      </c>
      <c r="Z10" s="387" t="str">
        <f ca="1">IF(SUM(OFFSET(R$4:R$7,$AX10,0))=0,"",IFERROR(DG10,"")&amp;IF(SUM(OFFSET(R$4:R$7,$AX10,0))&lt;12,"?",""))</f>
        <v/>
      </c>
      <c r="AA10" s="50" t="str">
        <f ca="1">IF(AK10="","",(IF(V10=AG10,1)+IF(W10=AH10,1)+IF(X10=AI10,1)+IF(Y10=AJ10,1)+IF(Z10=AK10,1))/5*AB10)</f>
        <v/>
      </c>
      <c r="AB10" s="390">
        <v>5</v>
      </c>
      <c r="AC10" s="388">
        <f t="shared" ref="AC10:AC49" ca="1" si="137">COUNT($ER10:$EU10)</f>
        <v>0</v>
      </c>
      <c r="AD10" s="382">
        <f t="shared" ref="AD10:AD49" ca="1" si="138">COUNTIF($ER10:$EU10,3)</f>
        <v>0</v>
      </c>
      <c r="AE10" s="382">
        <f t="shared" ref="AE10:AE49" ca="1" si="139">COUNTIF($ER10:$EU10,1)</f>
        <v>0</v>
      </c>
      <c r="AF10" s="382">
        <f t="shared" ref="AF10:AF49" ca="1" si="140">COUNTIF($ER10:$EU10,0)</f>
        <v>0</v>
      </c>
      <c r="AG10" s="383">
        <f t="shared" ref="AG10:AG49" ca="1" si="141">$EV10</f>
        <v>0</v>
      </c>
      <c r="AH10" s="384">
        <f t="shared" ref="AH10:AH49" ca="1" si="142">$FF10</f>
        <v>0</v>
      </c>
      <c r="AI10" s="385">
        <f t="shared" ref="AI10:AI13" ca="1" si="143">AH10-AJ10</f>
        <v>0</v>
      </c>
      <c r="AJ10" s="386">
        <f t="shared" ref="AJ10:AJ49" ca="1" si="144">$FA10</f>
        <v>0</v>
      </c>
      <c r="AK10" s="389" t="str">
        <f ca="1">IF(SUM(OFFSET(AC$4:AC$7,$AX10,0))=0,"",IFERROR($GY10,"")&amp;IF(SUM(OFFSET(AC$4:AC$7,$AX10,0))&lt;12,"?",""))</f>
        <v/>
      </c>
      <c r="AL10" s="270" t="str">
        <f t="shared" si="1"/>
        <v>Por-Spa</v>
      </c>
      <c r="AM10" s="270" t="str">
        <f t="shared" si="2"/>
        <v/>
      </c>
      <c r="AN10" s="270" t="str">
        <f t="shared" si="3"/>
        <v/>
      </c>
      <c r="AO10" s="271" t="str">
        <f t="shared" si="29"/>
        <v/>
      </c>
      <c r="AP10" s="271" t="str">
        <f t="shared" si="30"/>
        <v/>
      </c>
      <c r="AQ10" s="271" t="str">
        <f t="shared" si="31"/>
        <v/>
      </c>
      <c r="AR10" s="271" t="str">
        <f t="shared" si="32"/>
        <v/>
      </c>
      <c r="AS10" s="274" t="str">
        <f t="shared" ref="AS10:AS13" si="145">LEFT($Q10,3)</f>
        <v>Por</v>
      </c>
      <c r="AT10" s="272" t="str">
        <f t="shared" ref="AT10:AW13" ca="1" si="146">IFERROR(VLOOKUP($AS10&amp;"-"&amp;OFFSET(AT$3,MATCH($E10,$E:$E,0)-MATCH($E$4,$E:$E,0),0),$AL:$AR,4,0),"")</f>
        <v/>
      </c>
      <c r="AU10" s="271" t="str">
        <f t="shared" ca="1" si="146"/>
        <v/>
      </c>
      <c r="AV10" s="271" t="str">
        <f t="shared" ca="1" si="146"/>
        <v/>
      </c>
      <c r="AW10" s="271" t="str">
        <f t="shared" ca="1" si="146"/>
        <v/>
      </c>
      <c r="AX10" s="272">
        <f t="shared" si="111"/>
        <v>6</v>
      </c>
      <c r="AY10" s="272">
        <v>1</v>
      </c>
      <c r="AZ10" s="272" t="str">
        <f t="shared" ref="AZ10:BC13" ca="1" si="147">IFERROR(VLOOKUP($AS10&amp;"-"&amp;OFFSET(AZ$3,MATCH($E10,$E:$E,0)-MATCH($E$4,$E:$E,0),0),$AL:$AR,5,0),"")</f>
        <v/>
      </c>
      <c r="BA10" s="271" t="str">
        <f t="shared" ca="1" si="147"/>
        <v/>
      </c>
      <c r="BB10" s="271" t="str">
        <f t="shared" ca="1" si="147"/>
        <v/>
      </c>
      <c r="BC10" s="271" t="str">
        <f t="shared" ca="1" si="147"/>
        <v/>
      </c>
      <c r="BD10" s="273">
        <f t="shared" ref="BD10:BD13" ca="1" si="148">SUM(AZ10:BC10)</f>
        <v>0</v>
      </c>
      <c r="BE10" s="272" t="str">
        <f t="shared" ref="BE10:BH13" ca="1" si="149">IFERROR(VLOOKUP($AS10&amp;"-"&amp;OFFSET(BE$3,MATCH($E10,$E:$E,0)-MATCH($E$4,$E:$E,0),0),$AL:$AR,6,0),"")</f>
        <v/>
      </c>
      <c r="BF10" s="271" t="str">
        <f t="shared" ca="1" si="149"/>
        <v/>
      </c>
      <c r="BG10" s="271" t="str">
        <f t="shared" ca="1" si="149"/>
        <v/>
      </c>
      <c r="BH10" s="271" t="str">
        <f t="shared" ca="1" si="149"/>
        <v/>
      </c>
      <c r="BI10" s="273">
        <f t="shared" ref="BI10:BI13" ca="1" si="150">SUM(BE10:BH10)</f>
        <v>0</v>
      </c>
      <c r="BJ10" s="272" t="str">
        <f t="shared" ref="BJ10:BM13" ca="1" si="151">IFERROR(VLOOKUP($AS10&amp;"-"&amp;OFFSET(BJ$3,MATCH($E10,$E:$E,0)-MATCH($E$4,$E:$E,0),0),$AL:$AR,2,0),"")</f>
        <v/>
      </c>
      <c r="BK10" s="271" t="str">
        <f t="shared" ca="1" si="151"/>
        <v/>
      </c>
      <c r="BL10" s="271" t="str">
        <f t="shared" ca="1" si="151"/>
        <v/>
      </c>
      <c r="BM10" s="271" t="str">
        <f t="shared" ca="1" si="151"/>
        <v/>
      </c>
      <c r="BN10" s="273">
        <f t="shared" ref="BN10:BN13" ca="1" si="152">SUM(BJ10:BM10)</f>
        <v>0</v>
      </c>
      <c r="BO10"/>
      <c r="BQ10" s="275">
        <f t="shared" ref="BQ10:BQ13" ca="1" si="153">RANK($BD10,OFFSET($BD$4:$BD$7,$AX10,0),0)</f>
        <v>1</v>
      </c>
      <c r="BR10" s="280">
        <f ca="1">BD10+(IF(COUNTIF(OFFSET($BQ$4:$BQ$7,$AX10,0),$BQ10)&gt;1,IF($R10&gt;0,(MAX(OFFSET($R$4:$R$7,$AX10,0))-$R10)*0.1,)))*10^BR$3</f>
        <v>0</v>
      </c>
      <c r="BS10" s="303">
        <f t="shared" ref="BS10:BS13" ca="1" si="154">RANK($BR10,OFFSET($BR$4:$BR$7,$AX10,0),0)</f>
        <v>1</v>
      </c>
      <c r="BT10" s="293">
        <f t="shared" ref="BT10:BT13" ca="1" si="155">COUNTIF(OFFSET(BS$4:BS$7,$AX10,0),BS10)</f>
        <v>4</v>
      </c>
      <c r="BU10" s="293">
        <f t="shared" ref="BU10:BU13" ca="1" si="156">COUNTIF(OFFSET(BS10,1-$AY10,0,$AY10),BS10)</f>
        <v>1</v>
      </c>
      <c r="BV10" s="287" t="str">
        <f t="shared" ref="BV10:BV13" ca="1" si="157">IF(COUNTIF(OFFSET(BS$4:BS$7,$AX10,0),BS10)&gt;1,       TEXT(BT10,"00")&amp;" x "&amp;TEXT(BS10,"00")&amp;"e - "&amp;       TEXT(BU10,"00"),"")</f>
        <v>04 x 01e - 01</v>
      </c>
      <c r="BW10" s="281" t="str">
        <f t="shared" ref="BW10:BW13" ca="1" si="158">IF(BV10="","",
IF(BT10=2,MATCH(LEFT(BV10,LEN(BV10)-2)&amp;TEXT(IF(VALUE(RIGHT(BV10,2))&gt;1,1,2),"00"),OFFSET(BV10,1-$AY10,0,4),0),"")&amp;
IF(BT10=3,MATCH(LEFT(BV10,LEN(BV10)-2)&amp;TEXT(IF(VALUE(RIGHT(BV10,2))&gt;1,1,2),"00"),OFFSET(BV10,1-$AY10,0,4),0)&amp;"/"&amp;
                      MATCH(LEFT(BV10,LEN(BV10)-2)&amp;TEXT(IF(VALUE(RIGHT(BV10,2))&gt;2,2,3),"00"),OFFSET(BV10,1-$AY10,0,4),0),"")&amp;
IF(BT10=4,MATCH(LEFT(BV10,LEN(BV10)-2)&amp;TEXT(IF(VALUE(RIGHT(BV10,2))&gt;1,1,2),"00"),OFFSET(BV10,1-$AY10,0,4),0)&amp;"/"&amp;
                      MATCH(LEFT(BV10,LEN(BV10)-2)&amp;TEXT(IF(VALUE(RIGHT(BV10,2))&gt;2,2,3),"00"),OFFSET(BV10,1-$AY10,0,4),0)&amp;"/"&amp;
                      MATCH(LEFT(BV10,LEN(BV10)-2)&amp;TEXT(IF(VALUE(RIGHT(BV10,2))&gt;3,3,4),"00"),OFFSET(BV10,1-$AY10,0,4),0),""))</f>
        <v>2/3/4</v>
      </c>
      <c r="BX10" s="300" t="e">
        <f t="shared" ref="BX10:BX13" ca="1" si="159">BR10+(
IF(BT10=2,OFFSET($AZ10,0,BW10-1))+
IF(BT10=3,OFFSET($AZ10,0,VALUE(MID(BW10,1,1))-1)+
                     OFFSET($AZ10,0,VALUE(MID(BW10,3,1))-1))+
IF(BT10=4,OFFSET($AZ10,0,VALUE(MID(BW10,1,1))-1)+
                     OFFSET($AZ10,0,VALUE(MID(BW10,3,1))-1)+
                     OFFSET($AZ10,0,VALUE(MID(BW10,5,1))-1))
)*10^BX$3</f>
        <v>#VALUE!</v>
      </c>
      <c r="BY10" s="303" t="e">
        <f t="shared" ref="BY10:BY13" ca="1" si="160">RANK(BX10,OFFSET(BX$4:BX$7,$AX10,0))</f>
        <v>#VALUE!</v>
      </c>
      <c r="BZ10" s="293">
        <f t="shared" ref="BZ10:BZ13" ca="1" si="161">COUNTIF(OFFSET(BY$4:BY$7,$AX10,0),BY10)</f>
        <v>4</v>
      </c>
      <c r="CA10" s="293">
        <f t="shared" ref="CA10:CA13" ca="1" si="162">COUNTIF(OFFSET(BY10,1-$AY10,0,$AY10),BY10)</f>
        <v>1</v>
      </c>
      <c r="CB10" s="287" t="e">
        <f t="shared" ref="CB10:CB13" ca="1" si="163">IF(COUNTIF(OFFSET(BY$4:BY$7,$AX10,0),BY10)&gt;1,       TEXT(BZ10,"00")&amp;" x "&amp;TEXT(BY10,"00")&amp;"e - "&amp;       TEXT(CA10,"00"),"")</f>
        <v>#VALUE!</v>
      </c>
      <c r="CC10" s="281" t="e">
        <f t="shared" ref="CC10:CC13" ca="1" si="164">IF(CB10="","",
IF(BZ10=2,MATCH(LEFT(CB10,LEN(CB10)-2)&amp;TEXT(IF(VALUE(RIGHT(CB10,2))&gt;1,1,2),"00"),OFFSET(CB10,1-$AY10,0,4),0),"")&amp;
IF(BZ10=3,MATCH(LEFT(CB10,LEN(CB10)-2)&amp;TEXT(IF(VALUE(RIGHT(CB10,2))&gt;1,1,2),"00"),OFFSET(CB10,1-$AY10,0,4),0)&amp;"/"&amp;
                      MATCH(LEFT(CB10,LEN(CB10)-2)&amp;TEXT(IF(VALUE(RIGHT(CB10,2))&gt;2,2,3),"00"),OFFSET(CB10,1-$AY10,0,4),0),"")&amp;
IF(BZ10=4,MATCH(LEFT(CB10,LEN(CB10)-2)&amp;TEXT(IF(VALUE(RIGHT(CB10,2))&gt;1,1,2),"00"),OFFSET(CB10,1-$AY10,0,4),0)&amp;"/"&amp;
                      MATCH(LEFT(CB10,LEN(CB10)-2)&amp;TEXT(IF(VALUE(RIGHT(CB10,2))&gt;2,2,3),"00"),OFFSET(CB10,1-$AY10,0,4),0)&amp;"/"&amp;
                      MATCH(LEFT(CB10,LEN(CB10)-2)&amp;TEXT(IF(VALUE(RIGHT(CB10,2))&gt;3,3,4),"00"),OFFSET(CB10,1-$AY10,0,4),0),""))</f>
        <v>#VALUE!</v>
      </c>
      <c r="CD10" s="306" t="e">
        <f t="shared" ref="CD10:CD13" ca="1" si="165">BX10+(
IF(BZ10=2,OFFSET($BE10,0,CC10-1))+
IF(BZ10=3,OFFSET($BE10,0,VALUE(MID(CC10,1,1))-1)+
                     OFFSET($BE10,0,VALUE(MID(CC10,3,1))-1))+
IF(BZ10=4,OFFSET($BE10,0,VALUE(MID(CC10,1,1))-1)+
                     OFFSET($BE10,0,VALUE(MID(CC10,3,1))-1)+
                     OFFSET($BE10,0,VALUE(MID(CC10,5,1))-1))
)*10^CD$3</f>
        <v>#VALUE!</v>
      </c>
      <c r="CE10" s="303" t="e">
        <f t="shared" ref="CE10:CE13" ca="1" si="166">RANK(CD10,OFFSET(CD$4:CD$7,$AX10,0))</f>
        <v>#VALUE!</v>
      </c>
      <c r="CF10" s="293">
        <f t="shared" ref="CF10:CF13" ca="1" si="167">COUNTIF(OFFSET(CE$4:CE$7,$AX10,0),CE10)</f>
        <v>4</v>
      </c>
      <c r="CG10" s="293">
        <f t="shared" ref="CG10:CG13" ca="1" si="168">COUNTIF(OFFSET(CE10,1-$AY10,0,$AY10),CE10)</f>
        <v>1</v>
      </c>
      <c r="CH10" s="287" t="e">
        <f t="shared" ref="CH10:CH13" ca="1" si="169">IF(COUNTIF(OFFSET(CE$4:CE$7,$AX10,0),CE10)&gt;1,       TEXT(CF10,"00")&amp;" x "&amp;TEXT(CE10,"00")&amp;"e - "&amp;       TEXT(CG10,"00"),"")</f>
        <v>#VALUE!</v>
      </c>
      <c r="CI10" s="281" t="e">
        <f t="shared" ref="CI10:CI13" ca="1" si="170">IF(CH10="","",
IF(CF10=2,MATCH(LEFT(CH10,LEN(CH10)-2)&amp;TEXT(IF(VALUE(RIGHT(CH10,2))&gt;1,1,2),"00"),OFFSET(CH10,1-$AY10,0,4),0),"")&amp;
IF(CF10=3,MATCH(LEFT(CH10,LEN(CH10)-2)&amp;TEXT(IF(VALUE(RIGHT(CH10,2))&gt;1,1,2),"00"),OFFSET(CH10,1-$AY10,0,4),0)&amp;"/"&amp;
                      MATCH(LEFT(CH10,LEN(CH10)-2)&amp;TEXT(IF(VALUE(RIGHT(CH10,2))&gt;2,2,3),"00"),OFFSET(CH10,1-$AY10,0,4),0),"")&amp;
IF(CF10=4,MATCH(LEFT(CH10,LEN(CH10)-2)&amp;TEXT(IF(VALUE(RIGHT(CH10,2))&gt;1,1,2),"00"),OFFSET(CH10,1-$AY10,0,4),0)&amp;"/"&amp;
                      MATCH(LEFT(CH10,LEN(CH10)-2)&amp;TEXT(IF(VALUE(RIGHT(CH10,2))&gt;2,2,3),"00"),OFFSET(CH10,1-$AY10,0,4),0)&amp;"/"&amp;
                      MATCH(LEFT(CH10,LEN(CH10)-2)&amp;TEXT(IF(VALUE(RIGHT(CH10,2))&gt;3,3,4),"00"),OFFSET(CH10,1-$AY10,0,4),0),""))</f>
        <v>#VALUE!</v>
      </c>
      <c r="CJ10" s="309" t="e">
        <f t="shared" ref="CJ10:CJ13" ca="1" si="171">CD10+(
IF(CF10=2,OFFSET($BJ10,0,CI10-1))+
IF(CF10=3,OFFSET($BJ10,0,VALUE(MID(CI10,1,1))-1)+
                     OFFSET($BJ10,0,VALUE(MID(CI10,3,1))-1))+
IF(CF10=4,OFFSET($BJ10,0,VALUE(MID(CI10,1,1))-1)+
                     OFFSET($BJ10,0,VALUE(MID(CI10,3,1))-1)+
                     OFFSET($BJ10,0,VALUE(MID(CI10,5,1))-1))
)*10^CJ$3</f>
        <v>#VALUE!</v>
      </c>
      <c r="CK10" s="303" t="e">
        <f t="shared" ref="CK10:CK13" ca="1" si="172">RANK(CJ10,OFFSET(CJ$4:CJ$7,$AX10,0))</f>
        <v>#VALUE!</v>
      </c>
      <c r="CL10" s="293">
        <f t="shared" ref="CL10:CL13" ca="1" si="173">COUNTIF(OFFSET(CK$4:CK$7,$AX10,0),CK10)</f>
        <v>4</v>
      </c>
      <c r="CM10" s="293">
        <f t="shared" ref="CM10:CM13" ca="1" si="174">COUNTIF(OFFSET(CK10,1-$AY10,0,$AY10),CK10)</f>
        <v>1</v>
      </c>
      <c r="CN10" s="287" t="e">
        <f t="shared" ref="CN10:CN13" ca="1" si="175">IF(COUNTIF(OFFSET(CK$4:CK$7,$AX10,0),CK10)&gt;1,       TEXT(CL10,"00")&amp;" x "&amp;TEXT(CK10,"00")&amp;"e - "&amp;       TEXT(CM10,"00"),"")</f>
        <v>#VALUE!</v>
      </c>
      <c r="CO10" s="281" t="e">
        <f t="shared" ref="CO10:CO13" ca="1" si="176">IF(CN10="","",
IF(CL10=2,MATCH(LEFT(CN10,LEN(CN10)-2)&amp;TEXT(IF(VALUE(RIGHT(CN10,2))&gt;1,1,2),"00"),OFFSET(CN10,1-$AY10,0,4),0),"")&amp;
IF(CL10=3,MATCH(LEFT(CN10,LEN(CN10)-2)&amp;TEXT(IF(VALUE(RIGHT(CN10,2))&gt;1,1,2),"00"),OFFSET(CN10,1-$AY10,0,4),0)&amp;"/"&amp;
                      MATCH(LEFT(CN10,LEN(CN10)-2)&amp;TEXT(IF(VALUE(RIGHT(CN10,2))&gt;2,2,3),"00"),OFFSET(CN10,1-$AY10,0,4),0),"")&amp;
IF(CL10=4,MATCH(LEFT(CN10,LEN(CN10)-2)&amp;TEXT(IF(VALUE(RIGHT(CN10,2))&gt;1,1,2),"00"),OFFSET(CN10,1-$AY10,0,4),0)&amp;"/"&amp;
                      MATCH(LEFT(CN10,LEN(CN10)-2)&amp;TEXT(IF(VALUE(RIGHT(CN10,2))&gt;2,2,3),"00"),OFFSET(CN10,1-$AY10,0,4),0)&amp;"/"&amp;
                      MATCH(LEFT(CN10,LEN(CN10)-2)&amp;TEXT(IF(VALUE(RIGHT(CN10,2))&gt;3,3,4),"00"),OFFSET(CN10,1-$AY10,0,4),0),""))</f>
        <v>#VALUE!</v>
      </c>
      <c r="CP10" s="312" t="e">
        <f t="shared" ref="CP10:CP13" ca="1" si="177">CJ10+(
IF(CL10=2,OFFSET($AZ10,0,CO10-1))+
IF(CL10=3,OFFSET($AZ10,0,VALUE(MID(CO10,1,1))-1)+
                     OFFSET($AZ10,0,VALUE(MID(CO10,3,1))-1))+
IF(CL10=4,OFFSET($AZ10,0,VALUE(MID(CO10,1,1))-1)+
                     OFFSET($AZ10,0,VALUE(MID(CO10,3,1))-1)+
                     OFFSET($AZ10,0,VALUE(MID(CO10,5,1))-1))
)*10^CP$3</f>
        <v>#VALUE!</v>
      </c>
      <c r="CQ10" s="303" t="e">
        <f t="shared" ref="CQ10:CQ13" ca="1" si="178">RANK(CP10,OFFSET(CP$4:CP$7,$AX10,0))</f>
        <v>#VALUE!</v>
      </c>
      <c r="CR10" s="293">
        <f t="shared" ref="CR10:CR13" ca="1" si="179">COUNTIF(OFFSET(CQ$4:CQ$7,$AX10,0),CQ10)</f>
        <v>4</v>
      </c>
      <c r="CS10" s="293">
        <f t="shared" ref="CS10:CS13" ca="1" si="180">COUNTIF(OFFSET(CQ10,1-$AY10,0,$AY10),CQ10)</f>
        <v>1</v>
      </c>
      <c r="CT10" s="287" t="e">
        <f t="shared" ref="CT10:CT13" ca="1" si="181">IF(COUNTIF(OFFSET(CQ$4:CQ$7,$AX10,0),CQ10)&gt;1,       TEXT(CR10,"00")&amp;" x "&amp;TEXT(CQ10,"00")&amp;"e - "&amp;       TEXT(CS10,"00"),"")</f>
        <v>#VALUE!</v>
      </c>
      <c r="CU10" s="281" t="e">
        <f t="shared" ref="CU10:CU13" ca="1" si="182">IF(CT10="","",
IF(CR10=2,MATCH(LEFT(CT10,LEN(CT10)-2)&amp;TEXT(IF(VALUE(RIGHT(CT10,2))&gt;1,1,2),"00"),OFFSET(CT10,1-$AY10,0,4),0),"")&amp;
IF(CR10=3,MATCH(LEFT(CT10,LEN(CT10)-2)&amp;TEXT(IF(VALUE(RIGHT(CT10,2))&gt;1,1,2),"00"),OFFSET(CT10,1-$AY10,0,4),0)&amp;"/"&amp;
                      MATCH(LEFT(CT10,LEN(CT10)-2)&amp;TEXT(IF(VALUE(RIGHT(CT10,2))&gt;2,2,3),"00"),OFFSET(CT10,1-$AY10,0,4),0),"")&amp;
IF(CR10=4,MATCH(LEFT(CT10,LEN(CT10)-2)&amp;TEXT(IF(VALUE(RIGHT(CT10,2))&gt;1,1,2),"00"),OFFSET(CT10,1-$AY10,0,4),0)&amp;"/"&amp;
                      MATCH(LEFT(CT10,LEN(CT10)-2)&amp;TEXT(IF(VALUE(RIGHT(CT10,2))&gt;2,2,3),"00"),OFFSET(CT10,1-$AY10,0,4),0)&amp;"/"&amp;
                      MATCH(LEFT(CT10,LEN(CT10)-2)&amp;TEXT(IF(VALUE(RIGHT(CT10,2))&gt;3,3,4),"00"),OFFSET(CT10,1-$AY10,0,4),0),""))</f>
        <v>#VALUE!</v>
      </c>
      <c r="CV10" s="315" t="e">
        <f t="shared" ref="CV10:CV13" ca="1" si="183">CP10+(
IF(CR10=2,OFFSET($BE10,0,CU10-1))+
IF(CR10=3,OFFSET($BE10,0,VALUE(MID(CU10,1,1))-1)+
                     OFFSET($BE10,0,VALUE(MID(CU10,3,1))-1))+
IF(CR10=4,OFFSET($BE10,0,VALUE(MID(CU10,1,1))-1)+
                     OFFSET($BE10,0,VALUE(MID(CU10,3,1))-1)+
                     OFFSET($BE10,0,VALUE(MID(CU10,5,1))-1))
)*10^CV$3</f>
        <v>#VALUE!</v>
      </c>
      <c r="CW10" s="303" t="e">
        <f t="shared" ref="CW10:CW13" ca="1" si="184">RANK(CV10,OFFSET(CV$4:CV$7,$AX10,0))</f>
        <v>#VALUE!</v>
      </c>
      <c r="CX10" s="293">
        <f t="shared" ref="CX10:CX13" ca="1" si="185">COUNTIF(OFFSET(CW$4:CW$7,$AX10,0),CW10)</f>
        <v>4</v>
      </c>
      <c r="CY10" s="293">
        <f t="shared" ref="CY10:CY13" ca="1" si="186">COUNTIF(OFFSET(CW10,1-$AY10,0,$AY10),CW10)</f>
        <v>1</v>
      </c>
      <c r="CZ10" s="287" t="e">
        <f t="shared" ref="CZ10:CZ13" ca="1" si="187">IF(COUNTIF(OFFSET(CW$4:CW$7,$AX10,0),CW10)&gt;1,       TEXT(CX10,"00")&amp;" x "&amp;TEXT(CW10,"00")&amp;"e - "&amp;       TEXT(CY10,"00"),"")</f>
        <v>#VALUE!</v>
      </c>
      <c r="DA10" s="281" t="e">
        <f t="shared" ref="DA10:DA13" ca="1" si="188">IF(CZ10="","",
IF(CX10=2,MATCH(LEFT(CZ10,LEN(CZ10)-2)&amp;TEXT(IF(VALUE(RIGHT(CZ10,2))&gt;1,1,2),"00"),OFFSET(CZ10,1-$AY10,0,4),0),"")&amp;
IF(CX10=3,MATCH(LEFT(CZ10,LEN(CZ10)-2)&amp;TEXT(IF(VALUE(RIGHT(CZ10,2))&gt;1,1,2),"00"),OFFSET(CZ10,1-$AY10,0,4),0)&amp;"/"&amp;
                      MATCH(LEFT(CZ10,LEN(CZ10)-2)&amp;TEXT(IF(VALUE(RIGHT(CZ10,2))&gt;2,2,3),"00"),OFFSET(CZ10,1-$AY10,0,4),0),"")&amp;
IF(CX10=4,MATCH(LEFT(CZ10,LEN(CZ10)-2)&amp;TEXT(IF(VALUE(RIGHT(CZ10,2))&gt;1,1,2),"00"),OFFSET(CZ10,1-$AY10,0,4),0)&amp;"/"&amp;
                      MATCH(LEFT(CZ10,LEN(CZ10)-2)&amp;TEXT(IF(VALUE(RIGHT(CZ10,2))&gt;2,2,3),"00"),OFFSET(CZ10,1-$AY10,0,4),0)&amp;"/"&amp;
                      MATCH(LEFT(CZ10,LEN(CZ10)-2)&amp;TEXT(IF(VALUE(RIGHT(CZ10,2))&gt;3,3,4),"00"),OFFSET(CZ10,1-$AY10,0,4),0),""))</f>
        <v>#VALUE!</v>
      </c>
      <c r="DB10" s="318" t="e">
        <f t="shared" ref="DB10:DB13" ca="1" si="189">CV10+(
IF(CX10=2,OFFSET($BJ10,0,DA10-1))+
IF(CX10=3,OFFSET($BJ10,0,VALUE(MID(DA10,1,1))-1)+
                     OFFSET($BJ10,0,VALUE(MID(DA10,3,1))-1))+
IF(CX10=4,OFFSET($BJ10,0,VALUE(MID(DA10,1,1))-1)+
                     OFFSET($BJ10,0,VALUE(MID(DA10,3,1))-1)+
                     OFFSET($BJ10,0,VALUE(MID(DA10,5,1))-1))
)*10^DB$3</f>
        <v>#VALUE!</v>
      </c>
      <c r="DC10" s="303" t="e">
        <f t="shared" ref="DC10:DC13" ca="1" si="190">RANK(DB10,OFFSET(DB$4:DB$7,$AX10,0))</f>
        <v>#VALUE!</v>
      </c>
      <c r="DD10" s="321" t="e">
        <f t="shared" ref="DD10:DD49" ca="1" si="191">DB10+IF(COUNTIF(OFFSET($DC$4:$DC$7,$AX10,0),DC10)&gt;1,BI10*10^DD$3)</f>
        <v>#VALUE!</v>
      </c>
      <c r="DE10" s="281" t="e">
        <f t="shared" ref="DE10:DE13" ca="1" si="192">RANK(DD10,OFFSET(DD$4:DD$7,$AX10,0))</f>
        <v>#VALUE!</v>
      </c>
      <c r="DF10" s="324" t="e">
        <f t="shared" ref="DF10:DF49" ca="1" si="193">DD10+IF(COUNTIF(OFFSET($DE$4:$DE$7,$AX10,0),DE10)&gt;1,BN10*10^DF$3)</f>
        <v>#VALUE!</v>
      </c>
      <c r="DG10" s="281" t="e">
        <f ca="1">RANK(DF10,OFFSET(DF$4:DF$7,$AX10,0))&amp;$E10</f>
        <v>#VALUE!</v>
      </c>
      <c r="DH10" s="348">
        <f ca="1">COUNTIF(OFFSET($DG$4:$DG$7,$AX10,0),$DN10)</f>
        <v>0</v>
      </c>
      <c r="DI10" s="357" t="str">
        <f ca="1">IFERROR(MATCH($DN10,OFFSET($DG$4:$DG$7,$AX10,0),0),"")</f>
        <v/>
      </c>
      <c r="DJ10" s="357" t="str">
        <f t="shared" ref="DJ10:DL13" ca="1" si="194">IF(DJ$3&lt;=COUNTIF(OFFSET($DG$4:$DG$7,$AX10,0),$DN10),DI10+MATCH($DN10,OFFSET(OFFSET($DG$4:$DG$7,$AX10,0),DI10,0),0),"")</f>
        <v/>
      </c>
      <c r="DK10" s="357" t="str">
        <f t="shared" ca="1" si="194"/>
        <v/>
      </c>
      <c r="DL10" s="357" t="str">
        <f t="shared" ca="1" si="194"/>
        <v/>
      </c>
      <c r="DM10" s="350" t="str">
        <f ca="1">CONCATENATE(DI10,DJ10,DK10,DL10)</f>
        <v/>
      </c>
      <c r="DN10" s="351" t="s">
        <v>292</v>
      </c>
      <c r="DO10" s="351" t="str">
        <f ca="1">IF(SUM(OFFSET($R$4:$R$7,$AX10,0))&lt;12,"",
IF($DH10=0,$DO9,
IF($DH10=1,OFFSET($Q$4,VALUE(DM10)-1+$AX10,0),
IF($DH10=2,OFFSET($AS$4,VALUE(MID(DM10,1,1))-1+$AX10,0)&amp;"/"&amp;OFFSET($AS$4,VALUE(MID(DM10,2,1))-1+$AX10,0),
IF($DH10=3,OFFSET($AS$4,VALUE(MID(DM10,1,1))-1+$AX10,0)&amp;"/"&amp;OFFSET($AS$4,VALUE(MID(DM10,2,1))-1+$AX10,0)&amp;"/"&amp;OFFSET($AS$4,VALUE(MID(DM10,3,1))-1+$AX10,0),
CONCATENATE(OFFSET($AS$4,$AX10,0),"/",OFFSET($AS$5,$AX10,0),"/",OFFSET($AS$6,$AX10,0),"/",OFFSET($AS$7,$AX10,0)))))))</f>
        <v/>
      </c>
      <c r="DP10" s="351" t="str">
        <f ca="1">IFERROR(OFFSET($Q$51,MATCH(RIGHT($DN10),$Q$52:$Q$59,0),MATCH(VALUE(LEFT($DN10)),$R$51:$Z$51,0)),"")</f>
        <v/>
      </c>
      <c r="DQ10" s="351" t="str">
        <f t="shared" ca="1" si="67"/>
        <v/>
      </c>
      <c r="DR10" s="353" t="str">
        <f t="shared" ca="1" si="68"/>
        <v/>
      </c>
      <c r="DS10" s="201">
        <f t="shared" ref="DS10:DS49" ca="1" si="195">COUNTIF(OFFSET($GY$4:$GY$7,$AX10,0),$DY10)</f>
        <v>0</v>
      </c>
      <c r="DT10" s="203" t="str">
        <f t="shared" ref="DT10:DT49" ca="1" si="196">IFERROR(MATCH($DY10,OFFSET($GY$4:$GY$7,$AX10,0),0),"")</f>
        <v/>
      </c>
      <c r="DU10" s="203" t="str">
        <f t="shared" ref="DU10:DW25" ca="1" si="197">IF(DU$3&lt;=COUNTIF(OFFSET($GY$4:$GY$7,$AX10,0),$DY10),DT10+MATCH($DY10,OFFSET(OFFSET($GY$4:$GY$7,$AX10,0),DT10,0),0),"")</f>
        <v/>
      </c>
      <c r="DV10" s="203" t="str">
        <f t="shared" ca="1" si="197"/>
        <v/>
      </c>
      <c r="DW10" s="203" t="str">
        <f t="shared" ca="1" si="197"/>
        <v/>
      </c>
      <c r="DX10" s="195" t="str">
        <f t="shared" ref="DX10:DX13" ca="1" si="198">CONCATENATE(DT10,DU10,DV10,DW10)</f>
        <v/>
      </c>
      <c r="DY10" s="156" t="s">
        <v>292</v>
      </c>
      <c r="DZ10" s="156" t="str">
        <f ca="1">IF(SUM(OFFSET($AC$4:$AC$7,$AX10,0))&lt;12,"",
IF($DS10=0,$DZ9,
IF($DS10=1,OFFSET($Q$4,VALUE(DX10)-1+$AX10,0),
IF($DS10=2,OFFSET($AS$4,VALUE(MID(DX10,1,1))-1+$AX10,0)&amp;"/"&amp;OFFSET($AS$4,VALUE(MID(DX10,2,1))-1+$AX10,0),
IF($DS10=3,OFFSET($AS$4,VALUE(MID(DX10,1,1))-1+$AX10,0)&amp;"/"&amp;OFFSET($AS$4,VALUE(MID(DX10,2,1))-1+$AX10,0)&amp;"/"&amp;OFFSET($AS$4,VALUE(MID(DX10,3,1))-1+$AX10,0),
CONCATENATE(OFFSET($AS$4,$AX10,0),"/",OFFSET($AS$5,$AX10,0),"/",OFFSET($AS$6,$AX10,0),"/",OFFSET($AS$7,$AX10,0)))))))</f>
        <v/>
      </c>
      <c r="EA10" s="156" t="str">
        <f ca="1">IFERROR(OFFSET($Q$51,MATCH(RIGHT($DY10),$Q$52:$Q$59,0),MATCH(VALUE(LEFT($DY10)),$AC$51:$AK$51,0)),"")</f>
        <v/>
      </c>
      <c r="EB10" s="156" t="str">
        <f t="shared" ref="EB10:EB50" ca="1" si="199">EA10</f>
        <v/>
      </c>
      <c r="EC10" s="156" t="str">
        <f ca="1">IF(OR(AC10&lt;1,EB10=""),"",LEFT(EB10,3)&amp;IF(ISERROR(MATCH(EB10,$Q:$Q,0)),"?",""))</f>
        <v/>
      </c>
      <c r="ED10" s="270" t="str">
        <f t="shared" si="5"/>
        <v>Por-Spa</v>
      </c>
      <c r="EE10" s="270" t="str">
        <f t="shared" si="6"/>
        <v/>
      </c>
      <c r="EF10" s="270" t="str">
        <f t="shared" si="7"/>
        <v/>
      </c>
      <c r="EG10" s="271" t="str">
        <f t="shared" si="8"/>
        <v/>
      </c>
      <c r="EH10" s="271" t="str">
        <f t="shared" si="9"/>
        <v/>
      </c>
      <c r="EI10" s="271" t="str">
        <f t="shared" si="10"/>
        <v/>
      </c>
      <c r="EJ10" s="271" t="str">
        <f t="shared" si="75"/>
        <v/>
      </c>
      <c r="EK10" s="274" t="str">
        <f t="shared" ref="EK10:EK13" si="200">LEFT($Q10,3)</f>
        <v>Por</v>
      </c>
      <c r="EL10" s="272" t="str">
        <f t="shared" ref="EL10:EO13" ca="1" si="201">IFERROR(VLOOKUP($AS10&amp;"-"&amp;OFFSET(EL$3,MATCH($E10,$E:$E,0)-MATCH($E$4,$E:$E,0),0),$ED:$EK,4,0),"")</f>
        <v/>
      </c>
      <c r="EM10" s="271" t="str">
        <f t="shared" ca="1" si="201"/>
        <v/>
      </c>
      <c r="EN10" s="271" t="str">
        <f t="shared" ca="1" si="201"/>
        <v/>
      </c>
      <c r="EO10" s="271" t="str">
        <f t="shared" ca="1" si="201"/>
        <v/>
      </c>
      <c r="EP10" s="272">
        <f t="shared" si="116"/>
        <v>6</v>
      </c>
      <c r="EQ10" s="272">
        <v>1</v>
      </c>
      <c r="ER10" s="272" t="str">
        <f t="shared" ref="ER10:EU13" ca="1" si="202">IFERROR(VLOOKUP($AS10&amp;"-"&amp;OFFSET(ER$3,MATCH($E10,$E:$E,0)-MATCH($E$4,$E:$E,0),0),$ED:$EJ,5,0),"")</f>
        <v/>
      </c>
      <c r="ES10" s="271" t="str">
        <f t="shared" ca="1" si="202"/>
        <v/>
      </c>
      <c r="ET10" s="271" t="str">
        <f t="shared" ca="1" si="202"/>
        <v/>
      </c>
      <c r="EU10" s="271" t="str">
        <f t="shared" ca="1" si="202"/>
        <v/>
      </c>
      <c r="EV10" s="273">
        <f t="shared" ref="EV10:EV13" ca="1" si="203">SUM(ER10:EU10)</f>
        <v>0</v>
      </c>
      <c r="EW10" s="272" t="str">
        <f t="shared" ref="EW10:EZ13" ca="1" si="204">IFERROR(VLOOKUP($AS10&amp;"-"&amp;OFFSET(EW$3,MATCH($E10,$E:$E,0)-MATCH($E$4,$E:$E,0),0),$ED:$EJ,6,0),"")</f>
        <v/>
      </c>
      <c r="EX10" s="271" t="str">
        <f t="shared" ca="1" si="204"/>
        <v/>
      </c>
      <c r="EY10" s="271" t="str">
        <f t="shared" ca="1" si="204"/>
        <v/>
      </c>
      <c r="EZ10" s="271" t="str">
        <f t="shared" ca="1" si="204"/>
        <v/>
      </c>
      <c r="FA10" s="273">
        <f t="shared" ref="FA10:FA13" ca="1" si="205">SUM(EW10:EZ10)</f>
        <v>0</v>
      </c>
      <c r="FB10" s="272" t="str">
        <f t="shared" ref="FB10:FE13" ca="1" si="206">IFERROR(VLOOKUP($AS10&amp;"-"&amp;OFFSET(FB$3,MATCH($E10,$E:$E,0)-MATCH($E$4,$E:$E,0),0),$ED:$EJ,2,0),"")</f>
        <v/>
      </c>
      <c r="FC10" s="271" t="str">
        <f t="shared" ca="1" si="206"/>
        <v/>
      </c>
      <c r="FD10" s="271" t="str">
        <f t="shared" ca="1" si="206"/>
        <v/>
      </c>
      <c r="FE10" s="271" t="str">
        <f t="shared" ca="1" si="206"/>
        <v/>
      </c>
      <c r="FF10" s="273">
        <f t="shared" ref="FF10:FF13" ca="1" si="207">SUM(FB10:FE10)</f>
        <v>0</v>
      </c>
      <c r="FG10"/>
      <c r="FI10" s="275">
        <f ca="1">RANK($EV10,OFFSET($EV$4:$EV$7,$AX10,0),0)</f>
        <v>1</v>
      </c>
      <c r="FJ10" s="280">
        <f ca="1">EV10+(IF(COUNTIF(OFFSET($FI$4:$FI$7,$AX10,0),$FI10)&gt;1,IF($AC10&gt;0,(MAX(OFFSET($AC$4:$AC$7,$AX10,0))-$AC10)*0.1,)))*10^FJ$3</f>
        <v>0</v>
      </c>
      <c r="FK10" s="303">
        <f ca="1">RANK($FJ10,OFFSET($FJ$4:$FJ$7,$AX10,0),0)</f>
        <v>1</v>
      </c>
      <c r="FL10" s="293">
        <f t="shared" ref="FL10:FL13" ca="1" si="208">COUNTIF(OFFSET(FK$4:FK$7,$AX10,0),FK10)</f>
        <v>4</v>
      </c>
      <c r="FM10" s="293">
        <f t="shared" ref="FM10:FM13" ca="1" si="209">COUNTIF(OFFSET(FK10,1-$AY10,0,$AY10),FK10)</f>
        <v>1</v>
      </c>
      <c r="FN10" s="287" t="str">
        <f t="shared" ref="FN10:FN13" ca="1" si="210">IF(COUNTIF(OFFSET(FK$4:FK$7,$AX10,0),FK10)&gt;1,       TEXT(FL10,"00")&amp;" x "&amp;TEXT(FK10,"00")&amp;"e - "&amp;       TEXT(FM10,"00"),"")</f>
        <v>04 x 01e - 01</v>
      </c>
      <c r="FO10" s="281" t="str">
        <f t="shared" ref="FO10:FO13" ca="1" si="211">IF(FN10="","",
IF(FL10=2,MATCH(LEFT(FN10,LEN(FN10)-2)&amp;TEXT(IF(VALUE(RIGHT(FN10,2))&gt;1,1,2),"00"),OFFSET(FN10,1-$AY10,0,4),0),"")&amp;
IF(FL10=3,MATCH(LEFT(FN10,LEN(FN10)-2)&amp;TEXT(IF(VALUE(RIGHT(FN10,2))&gt;1,1,2),"00"),OFFSET(FN10,1-$AY10,0,4),0)&amp;"/"&amp;
                      MATCH(LEFT(FN10,LEN(FN10)-2)&amp;TEXT(IF(VALUE(RIGHT(FN10,2))&gt;2,2,3),"00"),OFFSET(FN10,1-$AY10,0,4),0),"")&amp;
IF(FL10=4,MATCH(LEFT(FN10,LEN(FN10)-2)&amp;TEXT(IF(VALUE(RIGHT(FN10,2))&gt;1,1,2),"00"),OFFSET(FN10,1-$AY10,0,4),0)&amp;"/"&amp;
                      MATCH(LEFT(FN10,LEN(FN10)-2)&amp;TEXT(IF(VALUE(RIGHT(FN10,2))&gt;2,2,3),"00"),OFFSET(FN10,1-$AY10,0,4),0)&amp;"/"&amp;
                      MATCH(LEFT(FN10,LEN(FN10)-2)&amp;TEXT(IF(VALUE(RIGHT(FN10,2))&gt;3,3,4),"00"),OFFSET(FN10,1-$AY10,0,4),0),""))</f>
        <v>2/3/4</v>
      </c>
      <c r="FP10" s="300" t="e">
        <f t="shared" ref="FP10:FP13" ca="1" si="212">FJ10+(
IF(FL10=2,OFFSET($ER10,0,VALUE(FO10)-1))+
IF(FL10=3,OFFSET($ER10,0,VALUE(MID(FO10,1,1))-1)+
                     OFFSET($ER10,0,VALUE(MID(FO10,3,1))-1))+
IF(FL10=4,OFFSET($ER10,0,VALUE(MID(FO10,1,1))-1)+
                     OFFSET($ER10,0,VALUE(MID(FO10,3,1))-1)+
                     OFFSET($ER10,0,VALUE(MID(FO10,5,1))-1))
)*10^FP$3</f>
        <v>#VALUE!</v>
      </c>
      <c r="FQ10" s="303" t="e">
        <f t="shared" ref="FQ10:FQ49" ca="1" si="213">RANK(FP10,OFFSET(FP$4:FP$7,$AX10,0))</f>
        <v>#VALUE!</v>
      </c>
      <c r="FR10" s="293">
        <f t="shared" ref="FR10:FR13" ca="1" si="214">COUNTIF(OFFSET(FQ$4:FQ$7,$AX10,0),FQ10)</f>
        <v>4</v>
      </c>
      <c r="FS10" s="293">
        <f t="shared" ref="FS10:FS13" ca="1" si="215">COUNTIF(OFFSET(FQ10,1-$AY10,0,$AY10),FQ10)</f>
        <v>1</v>
      </c>
      <c r="FT10" s="287" t="e">
        <f t="shared" ref="FT10:FT13" ca="1" si="216">IF(COUNTIF(OFFSET(FQ$4:FQ$7,$AX10,0),FQ10)&gt;1,       TEXT(FR10,"00")&amp;" x "&amp;TEXT(FQ10,"00")&amp;"e - "&amp;       TEXT(FS10,"00"),"")</f>
        <v>#VALUE!</v>
      </c>
      <c r="FU10" s="281" t="e">
        <f t="shared" ref="FU10:FU13" ca="1" si="217">IF(FT10="","",
IF(FR10=2,MATCH(LEFT(FT10,LEN(FT10)-2)&amp;TEXT(IF(VALUE(RIGHT(FT10,2))&gt;1,1,2),"00"),OFFSET(FT10,1-$AY10,0,4),0),"")&amp;
IF(FR10=3,MATCH(LEFT(FT10,LEN(FT10)-2)&amp;TEXT(IF(VALUE(RIGHT(FT10,2))&gt;1,1,2),"00"),OFFSET(FT10,1-$AY10,0,4),0)&amp;"/"&amp;
                      MATCH(LEFT(FT10,LEN(FT10)-2)&amp;TEXT(IF(VALUE(RIGHT(FT10,2))&gt;2,2,3),"00"),OFFSET(FT10,1-$AY10,0,4),0),"")&amp;
IF(FR10=4,MATCH(LEFT(FT10,LEN(FT10)-2)&amp;TEXT(IF(VALUE(RIGHT(FT10,2))&gt;1,1,2),"00"),OFFSET(FT10,1-$AY10,0,4),0)&amp;"/"&amp;
                      MATCH(LEFT(FT10,LEN(FT10)-2)&amp;TEXT(IF(VALUE(RIGHT(FT10,2))&gt;2,2,3),"00"),OFFSET(FT10,1-$AY10,0,4),0)&amp;"/"&amp;
                      MATCH(LEFT(FT10,LEN(FT10)-2)&amp;TEXT(IF(VALUE(RIGHT(FT10,2))&gt;3,3,4),"00"),OFFSET(FT10,1-$AY10,0,4),0),""))</f>
        <v>#VALUE!</v>
      </c>
      <c r="FV10" s="306" t="e">
        <f t="shared" ref="FV10:FV13" ca="1" si="218">FP10+(
IF(FR10=2,OFFSET($EW10,0,FU10-1))+
IF(FR10=3,OFFSET($EW10,0,VALUE(MID(FU10,1,1))-1)+
                     OFFSET($EW10,0,VALUE(MID(FU10,3,1))-1))+
IF(FR10=4,OFFSET($EW10,0,VALUE(MID(FU10,1,1))-1)+
                     OFFSET($EW10,0,VALUE(MID(FU10,3,1))-1)+
                     OFFSET($EW10,0,VALUE(MID(FU10,5,1))-1))
)*10^FV$3</f>
        <v>#VALUE!</v>
      </c>
      <c r="FW10" s="303" t="e">
        <f t="shared" ref="FW10:FW49" ca="1" si="219">RANK(FV10,OFFSET(FV$4:FV$7,$AX10,0))</f>
        <v>#VALUE!</v>
      </c>
      <c r="FX10" s="293">
        <f t="shared" ref="FX10:FX13" ca="1" si="220">COUNTIF(OFFSET(FW$4:FW$7,$AX10,0),FW10)</f>
        <v>4</v>
      </c>
      <c r="FY10" s="293">
        <f t="shared" ref="FY10:FY13" ca="1" si="221">COUNTIF(OFFSET(FW10,1-$AY10,0,$AY10),FW10)</f>
        <v>1</v>
      </c>
      <c r="FZ10" s="287" t="e">
        <f t="shared" ref="FZ10:FZ13" ca="1" si="222">IF(COUNTIF(OFFSET(FW$4:FW$7,$AX10,0),FW10)&gt;1,       TEXT(FX10,"00")&amp;" x "&amp;TEXT(FW10,"00")&amp;"e - "&amp;       TEXT(FY10,"00"),"")</f>
        <v>#VALUE!</v>
      </c>
      <c r="GA10" s="281" t="e">
        <f t="shared" ref="GA10:GA13" ca="1" si="223">IF(FZ10="","",
IF(FX10=2,MATCH(LEFT(FZ10,LEN(FZ10)-2)&amp;TEXT(IF(VALUE(RIGHT(FZ10,2))&gt;1,1,2),"00"),OFFSET(FZ10,1-$AY10,0,4),0),"")&amp;
IF(FX10=3,MATCH(LEFT(FZ10,LEN(FZ10)-2)&amp;TEXT(IF(VALUE(RIGHT(FZ10,2))&gt;1,1,2),"00"),OFFSET(FZ10,1-$AY10,0,4),0)&amp;"/"&amp;
                      MATCH(LEFT(FZ10,LEN(FZ10)-2)&amp;TEXT(IF(VALUE(RIGHT(FZ10,2))&gt;2,2,3),"00"),OFFSET(FZ10,1-$AY10,0,4),0),"")&amp;
IF(FX10=4,MATCH(LEFT(FZ10,LEN(FZ10)-2)&amp;TEXT(IF(VALUE(RIGHT(FZ10,2))&gt;1,1,2),"00"),OFFSET(FZ10,1-$AY10,0,4),0)&amp;"/"&amp;
                      MATCH(LEFT(FZ10,LEN(FZ10)-2)&amp;TEXT(IF(VALUE(RIGHT(FZ10,2))&gt;2,2,3),"00"),OFFSET(FZ10,1-$AY10,0,4),0)&amp;"/"&amp;
                      MATCH(LEFT(FZ10,LEN(FZ10)-2)&amp;TEXT(IF(VALUE(RIGHT(FZ10,2))&gt;3,3,4),"00"),OFFSET(FZ10,1-$AY10,0,4),0),""))</f>
        <v>#VALUE!</v>
      </c>
      <c r="GB10" s="309" t="e">
        <f t="shared" ref="GB10:GB13" ca="1" si="224">FV10+(
IF(FX10=2,OFFSET($FB10,0,GA10-1))+
IF(FX10=3,OFFSET($FB10,0,VALUE(MID(GA10,1,1))-1)+
                     OFFSET($FB10,0,VALUE(MID(GA10,3,1))-1))+
IF(FX10=4,OFFSET($FB10,0,VALUE(MID(GA10,1,1))-1)+
                     OFFSET($FB10,0,VALUE(MID(GA10,3,1))-1)+
                     OFFSET($FB10,0,VALUE(MID(GA10,5,1))-1))
)*10^GB$3</f>
        <v>#VALUE!</v>
      </c>
      <c r="GC10" s="303" t="e">
        <f t="shared" ref="GC10:GC13" ca="1" si="225">RANK(GB10,OFFSET(GB$4:GB$7,$AX10,0))</f>
        <v>#VALUE!</v>
      </c>
      <c r="GD10" s="293">
        <f t="shared" ref="GD10:GD13" ca="1" si="226">COUNTIF(OFFSET(GC$4:GC$7,$AX10,0),GC10)</f>
        <v>4</v>
      </c>
      <c r="GE10" s="293">
        <f t="shared" ref="GE10:GE13" ca="1" si="227">COUNTIF(OFFSET(GC10,1-$AY10,0,$AY10),GC10)</f>
        <v>1</v>
      </c>
      <c r="GF10" s="287" t="e">
        <f t="shared" ref="GF10:GF13" ca="1" si="228">IF(COUNTIF(OFFSET(GC$4:GC$7,$AX10,0),GC10)&gt;1,       TEXT(GD10,"00")&amp;" x "&amp;TEXT(GC10,"00")&amp;"e - "&amp;       TEXT(GE10,"00"),"")</f>
        <v>#VALUE!</v>
      </c>
      <c r="GG10" s="281" t="e">
        <f t="shared" ref="GG10:GG13" ca="1" si="229">IF(GF10="","",
IF(GD10=2,MATCH(LEFT(GF10,LEN(GF10)-2)&amp;TEXT(IF(VALUE(RIGHT(GF10,2))&gt;1,1,2),"00"),OFFSET(GF10,1-$AY10,0,4),0),"")&amp;
IF(GD10=3,MATCH(LEFT(GF10,LEN(GF10)-2)&amp;TEXT(IF(VALUE(RIGHT(GF10,2))&gt;1,1,2),"00"),OFFSET(GF10,1-$AY10,0,4),0)&amp;"/"&amp;
                      MATCH(LEFT(GF10,LEN(GF10)-2)&amp;TEXT(IF(VALUE(RIGHT(GF10,2))&gt;2,2,3),"00"),OFFSET(GF10,1-$AY10,0,4),0),"")&amp;
IF(GD10=4,MATCH(LEFT(GF10,LEN(GF10)-2)&amp;TEXT(IF(VALUE(RIGHT(GF10,2))&gt;1,1,2),"00"),OFFSET(GF10,1-$AY10,0,4),0)&amp;"/"&amp;
                      MATCH(LEFT(GF10,LEN(GF10)-2)&amp;TEXT(IF(VALUE(RIGHT(GF10,2))&gt;2,2,3),"00"),OFFSET(GF10,1-$AY10,0,4),0)&amp;"/"&amp;
                      MATCH(LEFT(GF10,LEN(GF10)-2)&amp;TEXT(IF(VALUE(RIGHT(GF10,2))&gt;3,3,4),"00"),OFFSET(GF10,1-$AY10,0,4),0),""))</f>
        <v>#VALUE!</v>
      </c>
      <c r="GH10" s="312" t="e">
        <f t="shared" ref="GH10:GH13" ca="1" si="230">GB10+(
IF(GD10=2,OFFSET($ER10,0,GG10-1))+
IF(GD10=3,OFFSET($ER10,0,VALUE(MID(GG10,1,1))-1)+
                     OFFSET($ER10,0,VALUE(MID(GG10,3,1))-1))+
IF(GD10=4,OFFSET($ER10,0,VALUE(MID(GG10,1,1))-1)+
                     OFFSET($ER10,0,VALUE(MID(GG10,3,1))-1)+
                     OFFSET($ER10,0,VALUE(MID(GG10,5,1))-1))
)*10^GH$3</f>
        <v>#VALUE!</v>
      </c>
      <c r="GI10" s="303" t="e">
        <f t="shared" ref="GI10:GI13" ca="1" si="231">RANK(GH10,OFFSET(GH$4:GH$7,$AX10,0))</f>
        <v>#VALUE!</v>
      </c>
      <c r="GJ10" s="293">
        <f t="shared" ref="GJ10:GJ13" ca="1" si="232">COUNTIF(OFFSET(GI$4:GI$7,$AX10,0),GI10)</f>
        <v>4</v>
      </c>
      <c r="GK10" s="293">
        <f t="shared" ref="GK10:GK13" ca="1" si="233">COUNTIF(OFFSET(GI10,1-$AY10,0,$AY10),GI10)</f>
        <v>1</v>
      </c>
      <c r="GL10" s="287" t="e">
        <f t="shared" ref="GL10:GL13" ca="1" si="234">IF(COUNTIF(OFFSET(GI$4:GI$7,$AX10,0),GI10)&gt;1,       TEXT(GJ10,"00")&amp;" x "&amp;TEXT(GI10,"00")&amp;"e - "&amp;       TEXT(GK10,"00"),"")</f>
        <v>#VALUE!</v>
      </c>
      <c r="GM10" s="281" t="e">
        <f t="shared" ref="GM10:GM13" ca="1" si="235">IF(GL10="","",
IF(GJ10=2,MATCH(LEFT(GL10,LEN(GL10)-2)&amp;TEXT(IF(VALUE(RIGHT(GL10,2))&gt;1,1,2),"00"),OFFSET(GL10,1-$AY10,0,4),0),"")&amp;
IF(GJ10=3,MATCH(LEFT(GL10,LEN(GL10)-2)&amp;TEXT(IF(VALUE(RIGHT(GL10,2))&gt;1,1,2),"00"),OFFSET(GL10,1-$AY10,0,4),0)&amp;"/"&amp;
                      MATCH(LEFT(GL10,LEN(GL10)-2)&amp;TEXT(IF(VALUE(RIGHT(GL10,2))&gt;2,2,3),"00"),OFFSET(GL10,1-$AY10,0,4),0),"")&amp;
IF(GJ10=4,MATCH(LEFT(GL10,LEN(GL10)-2)&amp;TEXT(IF(VALUE(RIGHT(GL10,2))&gt;1,1,2),"00"),OFFSET(GL10,1-$AY10,0,4),0)&amp;"/"&amp;
                      MATCH(LEFT(GL10,LEN(GL10)-2)&amp;TEXT(IF(VALUE(RIGHT(GL10,2))&gt;2,2,3),"00"),OFFSET(GL10,1-$AY10,0,4),0)&amp;"/"&amp;
                      MATCH(LEFT(GL10,LEN(GL10)-2)&amp;TEXT(IF(VALUE(RIGHT(GL10,2))&gt;3,3,4),"00"),OFFSET(GL10,1-$AY10,0,4),0),""))</f>
        <v>#VALUE!</v>
      </c>
      <c r="GN10" s="315" t="e">
        <f t="shared" ref="GN10:GN13" ca="1" si="236">GH10+(
IF(GJ10=2,OFFSET($EW10,0,GM10-1))+
IF(GJ10=3,OFFSET($EW10,0,VALUE(MID(GM10,1,1))-1)+
                     OFFSET($EW10,0,VALUE(MID(GM10,3,1))-1))+
IF(GJ10=4,OFFSET($EW10,0,VALUE(MID(GM10,1,1))-1)+
                     OFFSET($EW10,0,VALUE(MID(GM10,3,1))-1)+
                     OFFSET($EW10,0,VALUE(MID(GM10,5,1))-1))
)*10^GN$3</f>
        <v>#VALUE!</v>
      </c>
      <c r="GO10" s="303" t="e">
        <f t="shared" ref="GO10:GO13" ca="1" si="237">RANK(GN10,OFFSET(GN$4:GN$7,$AX10,0))</f>
        <v>#VALUE!</v>
      </c>
      <c r="GP10" s="293">
        <f t="shared" ref="GP10:GP13" ca="1" si="238">COUNTIF(OFFSET(GO$4:GO$7,$AX10,0),GO10)</f>
        <v>4</v>
      </c>
      <c r="GQ10" s="293">
        <f t="shared" ref="GQ10:GQ13" ca="1" si="239">COUNTIF(OFFSET(GO10,1-$AY10,0,$AY10),GO10)</f>
        <v>1</v>
      </c>
      <c r="GR10" s="287" t="e">
        <f t="shared" ref="GR10:GR13" ca="1" si="240">IF(COUNTIF(OFFSET(GO$4:GO$7,$AX10,0),GO10)&gt;1,       TEXT(GP10,"00")&amp;" x "&amp;TEXT(GO10,"00")&amp;"e - "&amp;       TEXT(GQ10,"00"),"")</f>
        <v>#VALUE!</v>
      </c>
      <c r="GS10" s="281" t="e">
        <f t="shared" ref="GS10:GS13" ca="1" si="241">IF(GR10="","",
IF(GP10=2,MATCH(LEFT(GR10,LEN(GR10)-2)&amp;TEXT(IF(VALUE(RIGHT(GR10,2))&gt;1,1,2),"00"),OFFSET(GR10,1-$AY10,0,4),0),"")&amp;
IF(GP10=3,MATCH(LEFT(GR10,LEN(GR10)-2)&amp;TEXT(IF(VALUE(RIGHT(GR10,2))&gt;1,1,2),"00"),OFFSET(GR10,1-$AY10,0,4),0)&amp;"/"&amp;
                      MATCH(LEFT(GR10,LEN(GR10)-2)&amp;TEXT(IF(VALUE(RIGHT(GR10,2))&gt;2,2,3),"00"),OFFSET(GR10,1-$AY10,0,4),0),"")&amp;
IF(GP10=4,MATCH(LEFT(GR10,LEN(GR10)-2)&amp;TEXT(IF(VALUE(RIGHT(GR10,2))&gt;1,1,2),"00"),OFFSET(GR10,1-$AY10,0,4),0)&amp;"/"&amp;
                      MATCH(LEFT(GR10,LEN(GR10)-2)&amp;TEXT(IF(VALUE(RIGHT(GR10,2))&gt;2,2,3),"00"),OFFSET(GR10,1-$AY10,0,4),0)&amp;"/"&amp;
                      MATCH(LEFT(GR10,LEN(GR10)-2)&amp;TEXT(IF(VALUE(RIGHT(GR10,2))&gt;3,3,4),"00"),OFFSET(GR10,1-$AY10,0,4),0),""))</f>
        <v>#VALUE!</v>
      </c>
      <c r="GT10" s="318" t="e">
        <f t="shared" ref="GT10:GT13" ca="1" si="242">GN10+(
IF(GP10=2,OFFSET($FB10,0,GS10-1))+
IF(GP10=3,OFFSET($FB10,0,VALUE(MID(GS10,1,1))-1)+
                     OFFSET($FB10,0,VALUE(MID(GS10,3,1))-1))+
IF(GP10=4,OFFSET($FB10,0,VALUE(MID(GS10,1,1))-1)+
                     OFFSET($FB10,0,VALUE(MID(GS10,3,1))-1)+
                     OFFSET($FB10,0,VALUE(MID(GS10,5,1))-1))
)*10^GT$3</f>
        <v>#VALUE!</v>
      </c>
      <c r="GU10" s="303" t="e">
        <f t="shared" ref="GU10:GU13" ca="1" si="243">RANK(GT10,OFFSET(GT$4:GT$7,$AX10,0))</f>
        <v>#VALUE!</v>
      </c>
      <c r="GV10" s="321" t="e">
        <f ca="1">GT10+IF(COUNTIF(OFFSET($GU$4:$GU$7,$AX10,0),GU10)&gt;1,FA10*10^GV$3)</f>
        <v>#VALUE!</v>
      </c>
      <c r="GW10" s="281" t="e">
        <f t="shared" ref="GW10:GW13" ca="1" si="244">RANK(GV10,OFFSET(GV$4:GV$7,$AX10,0))</f>
        <v>#VALUE!</v>
      </c>
      <c r="GX10" s="324" t="e">
        <f ca="1">GV10+IF(COUNTIF(OFFSET($GW$4:$GW$7,$AX10,0),GW10)&gt;1,FF10*10^GX$3)</f>
        <v>#VALUE!</v>
      </c>
      <c r="GY10" s="281" t="e">
        <f ca="1">RANK(GX10,OFFSET(GX$4:GX$7,$AX10,0))&amp;$E10</f>
        <v>#VALUE!</v>
      </c>
      <c r="GZ10"/>
      <c r="HA10"/>
      <c r="HB10"/>
      <c r="HC10"/>
      <c r="HD10"/>
      <c r="HE10"/>
      <c r="HF10"/>
      <c r="HG10"/>
      <c r="HH10"/>
    </row>
    <row r="11" spans="1:216" x14ac:dyDescent="0.25">
      <c r="A11" s="41">
        <v>19</v>
      </c>
      <c r="B11" s="62">
        <v>43271</v>
      </c>
      <c r="C11" s="63">
        <v>0.58333333333333337</v>
      </c>
      <c r="D11" s="62" t="s">
        <v>248</v>
      </c>
      <c r="E11" s="67" t="s">
        <v>131</v>
      </c>
      <c r="F11" s="224" t="s">
        <v>160</v>
      </c>
      <c r="G11" s="225" t="s">
        <v>261</v>
      </c>
      <c r="H11" s="56"/>
      <c r="I11" s="57"/>
      <c r="J11" s="49"/>
      <c r="K11" s="50" t="str">
        <f t="shared" si="0"/>
        <v/>
      </c>
      <c r="L11" s="51">
        <v>10</v>
      </c>
      <c r="M11" s="49"/>
      <c r="N11" s="58"/>
      <c r="O11" s="59"/>
      <c r="P11" s="68" t="s">
        <v>138</v>
      </c>
      <c r="Q11" s="254" t="s">
        <v>149</v>
      </c>
      <c r="R11" s="382">
        <f t="shared" ca="1" si="129"/>
        <v>0</v>
      </c>
      <c r="S11" s="382">
        <f t="shared" ca="1" si="130"/>
        <v>0</v>
      </c>
      <c r="T11" s="382">
        <f t="shared" ca="1" si="131"/>
        <v>0</v>
      </c>
      <c r="U11" s="382">
        <f t="shared" ca="1" si="132"/>
        <v>0</v>
      </c>
      <c r="V11" s="383">
        <f t="shared" ca="1" si="133"/>
        <v>0</v>
      </c>
      <c r="W11" s="384">
        <f t="shared" ca="1" si="134"/>
        <v>0</v>
      </c>
      <c r="X11" s="385">
        <f t="shared" ca="1" si="135"/>
        <v>0</v>
      </c>
      <c r="Y11" s="386">
        <f t="shared" ca="1" si="136"/>
        <v>0</v>
      </c>
      <c r="Z11" s="387" t="str">
        <f ca="1">IF(SUM(OFFSET(R$4:R$7,$AX11,0))=0,"",IFERROR(DG11,"")&amp;IF(SUM(OFFSET(R$4:R$7,$AX11,0))&lt;12,"?",""))</f>
        <v/>
      </c>
      <c r="AA11" s="50" t="str">
        <f ca="1">IF(AK11="","",(IF(V11=AG11,1)+IF(W11=AH11,1)+IF(X11=AI11,1)+IF(Y11=AJ11,1)+IF(Z11=AK11,1))/5*AB11)</f>
        <v/>
      </c>
      <c r="AB11" s="390">
        <v>5</v>
      </c>
      <c r="AC11" s="388">
        <f t="shared" ca="1" si="137"/>
        <v>0</v>
      </c>
      <c r="AD11" s="382">
        <f t="shared" ca="1" si="138"/>
        <v>0</v>
      </c>
      <c r="AE11" s="382">
        <f t="shared" ca="1" si="139"/>
        <v>0</v>
      </c>
      <c r="AF11" s="382">
        <f t="shared" ca="1" si="140"/>
        <v>0</v>
      </c>
      <c r="AG11" s="383">
        <f t="shared" ca="1" si="141"/>
        <v>0</v>
      </c>
      <c r="AH11" s="384">
        <f t="shared" ca="1" si="142"/>
        <v>0</v>
      </c>
      <c r="AI11" s="385">
        <f t="shared" ca="1" si="143"/>
        <v>0</v>
      </c>
      <c r="AJ11" s="386">
        <f t="shared" ca="1" si="144"/>
        <v>0</v>
      </c>
      <c r="AK11" s="389" t="str">
        <f ca="1">IF(SUM(OFFSET(AC$4:AC$7,$AX11,0))=0,"",IFERROR($GY11,"")&amp;IF(SUM(OFFSET(AC$4:AC$7,$AX11,0))&lt;12,"?",""))</f>
        <v/>
      </c>
      <c r="AL11" s="270" t="str">
        <f t="shared" si="1"/>
        <v>Por-Mar</v>
      </c>
      <c r="AM11" s="270" t="str">
        <f t="shared" si="2"/>
        <v/>
      </c>
      <c r="AN11" s="270" t="str">
        <f t="shared" si="3"/>
        <v/>
      </c>
      <c r="AO11" s="271" t="str">
        <f t="shared" si="29"/>
        <v/>
      </c>
      <c r="AP11" s="271" t="str">
        <f t="shared" si="30"/>
        <v/>
      </c>
      <c r="AQ11" s="271" t="str">
        <f t="shared" si="31"/>
        <v/>
      </c>
      <c r="AR11" s="271" t="str">
        <f t="shared" si="32"/>
        <v/>
      </c>
      <c r="AS11" s="274" t="str">
        <f t="shared" si="145"/>
        <v>Spa</v>
      </c>
      <c r="AT11" s="272" t="str">
        <f t="shared" ca="1" si="146"/>
        <v/>
      </c>
      <c r="AU11" s="271" t="str">
        <f t="shared" ca="1" si="146"/>
        <v/>
      </c>
      <c r="AV11" s="271" t="str">
        <f t="shared" ca="1" si="146"/>
        <v/>
      </c>
      <c r="AW11" s="271" t="str">
        <f t="shared" ca="1" si="146"/>
        <v/>
      </c>
      <c r="AX11" s="272">
        <f t="shared" si="111"/>
        <v>6</v>
      </c>
      <c r="AY11" s="272">
        <v>2</v>
      </c>
      <c r="AZ11" s="272" t="str">
        <f t="shared" ca="1" si="147"/>
        <v/>
      </c>
      <c r="BA11" s="271" t="str">
        <f t="shared" ca="1" si="147"/>
        <v/>
      </c>
      <c r="BB11" s="271" t="str">
        <f t="shared" ca="1" si="147"/>
        <v/>
      </c>
      <c r="BC11" s="271" t="str">
        <f t="shared" ca="1" si="147"/>
        <v/>
      </c>
      <c r="BD11" s="273">
        <f t="shared" ca="1" si="148"/>
        <v>0</v>
      </c>
      <c r="BE11" s="272" t="str">
        <f t="shared" ca="1" si="149"/>
        <v/>
      </c>
      <c r="BF11" s="271" t="str">
        <f t="shared" ca="1" si="149"/>
        <v/>
      </c>
      <c r="BG11" s="271" t="str">
        <f t="shared" ca="1" si="149"/>
        <v/>
      </c>
      <c r="BH11" s="271" t="str">
        <f t="shared" ca="1" si="149"/>
        <v/>
      </c>
      <c r="BI11" s="273">
        <f t="shared" ca="1" si="150"/>
        <v>0</v>
      </c>
      <c r="BJ11" s="272" t="str">
        <f t="shared" ca="1" si="151"/>
        <v/>
      </c>
      <c r="BK11" s="271" t="str">
        <f t="shared" ca="1" si="151"/>
        <v/>
      </c>
      <c r="BL11" s="271" t="str">
        <f t="shared" ca="1" si="151"/>
        <v/>
      </c>
      <c r="BM11" s="271" t="str">
        <f t="shared" ca="1" si="151"/>
        <v/>
      </c>
      <c r="BN11" s="273">
        <f t="shared" ca="1" si="152"/>
        <v>0</v>
      </c>
      <c r="BO11"/>
      <c r="BP11" s="174"/>
      <c r="BQ11" s="276">
        <f t="shared" ca="1" si="153"/>
        <v>1</v>
      </c>
      <c r="BR11" s="282">
        <f ca="1">BD11+(IF(COUNTIF(OFFSET($BQ$4:$BQ$7,$AX11,0),$BQ11)&gt;1,IF($R11&gt;0,(MAX(OFFSET($R$4:$R$7,$AX11,0))-$R11)*0.1,)))*10^BR$3</f>
        <v>0</v>
      </c>
      <c r="BS11" s="304">
        <f t="shared" ca="1" si="154"/>
        <v>1</v>
      </c>
      <c r="BT11" s="294">
        <f t="shared" ca="1" si="155"/>
        <v>4</v>
      </c>
      <c r="BU11" s="294">
        <f t="shared" ca="1" si="156"/>
        <v>2</v>
      </c>
      <c r="BV11" s="288" t="str">
        <f t="shared" ca="1" si="157"/>
        <v>04 x 01e - 02</v>
      </c>
      <c r="BW11" s="298" t="str">
        <f t="shared" ca="1" si="158"/>
        <v>1/3/4</v>
      </c>
      <c r="BX11" s="301" t="e">
        <f t="shared" ca="1" si="159"/>
        <v>#VALUE!</v>
      </c>
      <c r="BY11" s="304" t="e">
        <f t="shared" ca="1" si="160"/>
        <v>#VALUE!</v>
      </c>
      <c r="BZ11" s="294">
        <f t="shared" ca="1" si="161"/>
        <v>4</v>
      </c>
      <c r="CA11" s="294">
        <f t="shared" ca="1" si="162"/>
        <v>2</v>
      </c>
      <c r="CB11" s="288" t="e">
        <f t="shared" ca="1" si="163"/>
        <v>#VALUE!</v>
      </c>
      <c r="CC11" s="298" t="e">
        <f t="shared" ca="1" si="164"/>
        <v>#VALUE!</v>
      </c>
      <c r="CD11" s="307" t="e">
        <f t="shared" ca="1" si="165"/>
        <v>#VALUE!</v>
      </c>
      <c r="CE11" s="304" t="e">
        <f t="shared" ca="1" si="166"/>
        <v>#VALUE!</v>
      </c>
      <c r="CF11" s="294">
        <f t="shared" ca="1" si="167"/>
        <v>4</v>
      </c>
      <c r="CG11" s="294">
        <f t="shared" ca="1" si="168"/>
        <v>2</v>
      </c>
      <c r="CH11" s="288" t="e">
        <f t="shared" ca="1" si="169"/>
        <v>#VALUE!</v>
      </c>
      <c r="CI11" s="298" t="e">
        <f t="shared" ca="1" si="170"/>
        <v>#VALUE!</v>
      </c>
      <c r="CJ11" s="310" t="e">
        <f t="shared" ca="1" si="171"/>
        <v>#VALUE!</v>
      </c>
      <c r="CK11" s="304" t="e">
        <f t="shared" ca="1" si="172"/>
        <v>#VALUE!</v>
      </c>
      <c r="CL11" s="294">
        <f t="shared" ca="1" si="173"/>
        <v>4</v>
      </c>
      <c r="CM11" s="294">
        <f t="shared" ca="1" si="174"/>
        <v>2</v>
      </c>
      <c r="CN11" s="288" t="e">
        <f t="shared" ca="1" si="175"/>
        <v>#VALUE!</v>
      </c>
      <c r="CO11" s="298" t="e">
        <f t="shared" ca="1" si="176"/>
        <v>#VALUE!</v>
      </c>
      <c r="CP11" s="313" t="e">
        <f t="shared" ca="1" si="177"/>
        <v>#VALUE!</v>
      </c>
      <c r="CQ11" s="304" t="e">
        <f t="shared" ca="1" si="178"/>
        <v>#VALUE!</v>
      </c>
      <c r="CR11" s="294">
        <f t="shared" ca="1" si="179"/>
        <v>4</v>
      </c>
      <c r="CS11" s="294">
        <f t="shared" ca="1" si="180"/>
        <v>2</v>
      </c>
      <c r="CT11" s="288" t="e">
        <f t="shared" ca="1" si="181"/>
        <v>#VALUE!</v>
      </c>
      <c r="CU11" s="298" t="e">
        <f t="shared" ca="1" si="182"/>
        <v>#VALUE!</v>
      </c>
      <c r="CV11" s="316" t="e">
        <f t="shared" ca="1" si="183"/>
        <v>#VALUE!</v>
      </c>
      <c r="CW11" s="304" t="e">
        <f t="shared" ca="1" si="184"/>
        <v>#VALUE!</v>
      </c>
      <c r="CX11" s="294">
        <f t="shared" ca="1" si="185"/>
        <v>4</v>
      </c>
      <c r="CY11" s="294">
        <f t="shared" ca="1" si="186"/>
        <v>2</v>
      </c>
      <c r="CZ11" s="288" t="e">
        <f t="shared" ca="1" si="187"/>
        <v>#VALUE!</v>
      </c>
      <c r="DA11" s="298" t="e">
        <f t="shared" ca="1" si="188"/>
        <v>#VALUE!</v>
      </c>
      <c r="DB11" s="319" t="e">
        <f t="shared" ca="1" si="189"/>
        <v>#VALUE!</v>
      </c>
      <c r="DC11" s="304" t="e">
        <f t="shared" ca="1" si="190"/>
        <v>#VALUE!</v>
      </c>
      <c r="DD11" s="322" t="e">
        <f t="shared" ca="1" si="191"/>
        <v>#VALUE!</v>
      </c>
      <c r="DE11" s="283" t="e">
        <f t="shared" ca="1" si="192"/>
        <v>#VALUE!</v>
      </c>
      <c r="DF11" s="325" t="e">
        <f t="shared" ca="1" si="193"/>
        <v>#VALUE!</v>
      </c>
      <c r="DG11" s="283" t="e">
        <f ca="1">RANK(DF11,OFFSET(DF$4:DF$7,$AX11,0))&amp;$E11</f>
        <v>#VALUE!</v>
      </c>
      <c r="DH11" s="348">
        <f ca="1">COUNTIF(OFFSET($DG$4:$DG$7,$AX11,0),$DN11)</f>
        <v>0</v>
      </c>
      <c r="DI11" s="357" t="str">
        <f ca="1">IFERROR(MATCH($DN11,OFFSET($DG$4:$DG$7,$AX11,0),0),"")</f>
        <v/>
      </c>
      <c r="DJ11" s="357" t="str">
        <f t="shared" ca="1" si="194"/>
        <v/>
      </c>
      <c r="DK11" s="357" t="str">
        <f t="shared" ca="1" si="194"/>
        <v/>
      </c>
      <c r="DL11" s="357" t="str">
        <f t="shared" ca="1" si="194"/>
        <v/>
      </c>
      <c r="DM11" s="350" t="str">
        <f ca="1">CONCATENATE(DI11,DJ11,DK11,DL11)</f>
        <v/>
      </c>
      <c r="DN11" s="351" t="s">
        <v>299</v>
      </c>
      <c r="DO11" s="351" t="str">
        <f ca="1">IF(SUM(OFFSET($R$4:$R$7,$AX11,0))&lt;12,"",
IF($DH11=0,$DO10,
IF($DH11=1,OFFSET($Q$4,VALUE(DM11)-1+$AX11,0),
IF($DH11=2,OFFSET($AS$4,VALUE(MID(DM11,1,1))-1+$AX11,0)&amp;"/"&amp;OFFSET($AS$4,VALUE(MID(DM11,2,1))-1+$AX11,0),
IF($DH11=3,OFFSET($AS$4,VALUE(MID(DM11,1,1))-1+$AX11,0)&amp;"/"&amp;OFFSET($AS$4,VALUE(MID(DM11,2,1))-1+$AX11,0)&amp;"/"&amp;OFFSET($AS$4,VALUE(MID(DM11,3,1))-1+$AX11,0),
CONCATENATE(OFFSET($AS$4,$AX11,0),"/",OFFSET($AS$5,$AX11,0),"/",OFFSET($AS$6,$AX11,0),"/",OFFSET($AS$7,$AX11,0)))))))</f>
        <v/>
      </c>
      <c r="DP11" s="351" t="str">
        <f ca="1">IFERROR(OFFSET($Q$51,MATCH(RIGHT($DN11),$Q$52:$Q$59,0),MATCH(VALUE(LEFT($DN11)),$R$51:$Z$51,0)),"")</f>
        <v/>
      </c>
      <c r="DQ11" s="351" t="str">
        <f t="shared" ca="1" si="67"/>
        <v/>
      </c>
      <c r="DR11" s="353" t="str">
        <f t="shared" ca="1" si="68"/>
        <v/>
      </c>
      <c r="DS11" s="201">
        <f t="shared" ca="1" si="195"/>
        <v>0</v>
      </c>
      <c r="DT11" s="203" t="str">
        <f t="shared" ca="1" si="196"/>
        <v/>
      </c>
      <c r="DU11" s="203" t="str">
        <f t="shared" ca="1" si="197"/>
        <v/>
      </c>
      <c r="DV11" s="203" t="str">
        <f t="shared" ca="1" si="197"/>
        <v/>
      </c>
      <c r="DW11" s="203" t="str">
        <f t="shared" ca="1" si="197"/>
        <v/>
      </c>
      <c r="DX11" s="195" t="str">
        <f t="shared" ca="1" si="198"/>
        <v/>
      </c>
      <c r="DY11" s="156" t="s">
        <v>299</v>
      </c>
      <c r="DZ11" s="156" t="str">
        <f ca="1">IF(SUM(OFFSET($AC$4:$AC$7,$AX11,0))&lt;12,"",
IF($DS11=0,$DZ10,
IF($DS11=1,OFFSET($Q$4,VALUE(DX11)-1+$AX11,0),
IF($DS11=2,OFFSET($AS$4,VALUE(MID(DX11,1,1))-1+$AX11,0)&amp;"/"&amp;OFFSET($AS$4,VALUE(MID(DX11,2,1))-1+$AX11,0),
IF($DS11=3,OFFSET($AS$4,VALUE(MID(DX11,1,1))-1+$AX11,0)&amp;"/"&amp;OFFSET($AS$4,VALUE(MID(DX11,2,1))-1+$AX11,0)&amp;"/"&amp;OFFSET($AS$4,VALUE(MID(DX11,3,1))-1+$AX11,0),
CONCATENATE(OFFSET($AS$4,$AX11,0),"/",OFFSET($AS$5,$AX11,0),"/",OFFSET($AS$6,$AX11,0),"/",OFFSET($AS$7,$AX11,0)))))))</f>
        <v/>
      </c>
      <c r="EA11" s="156" t="str">
        <f ca="1">IFERROR(OFFSET($Q$51,MATCH(RIGHT($DY11),$Q$52:$Q$59,0),MATCH(VALUE(LEFT($DY11)),$AC$51:$AK$51,0)),"")</f>
        <v/>
      </c>
      <c r="EB11" s="156" t="str">
        <f t="shared" ca="1" si="199"/>
        <v/>
      </c>
      <c r="EC11" s="156" t="str">
        <f ca="1">IF(OR(AC11&lt;1,EB11=""),"",LEFT(EB11,3)&amp;IF(ISERROR(MATCH(EB11,$Q:$Q,0)),"?",""))</f>
        <v/>
      </c>
      <c r="ED11" s="270" t="str">
        <f t="shared" si="5"/>
        <v>Por-Mar</v>
      </c>
      <c r="EE11" s="270" t="str">
        <f t="shared" si="6"/>
        <v/>
      </c>
      <c r="EF11" s="270" t="str">
        <f t="shared" si="7"/>
        <v/>
      </c>
      <c r="EG11" s="271" t="str">
        <f t="shared" si="8"/>
        <v/>
      </c>
      <c r="EH11" s="271" t="str">
        <f t="shared" si="9"/>
        <v/>
      </c>
      <c r="EI11" s="271" t="str">
        <f t="shared" si="10"/>
        <v/>
      </c>
      <c r="EJ11" s="271" t="str">
        <f t="shared" si="75"/>
        <v/>
      </c>
      <c r="EK11" s="274" t="str">
        <f t="shared" si="200"/>
        <v>Spa</v>
      </c>
      <c r="EL11" s="272" t="str">
        <f t="shared" ca="1" si="201"/>
        <v/>
      </c>
      <c r="EM11" s="271" t="str">
        <f t="shared" ca="1" si="201"/>
        <v/>
      </c>
      <c r="EN11" s="271" t="str">
        <f t="shared" ca="1" si="201"/>
        <v/>
      </c>
      <c r="EO11" s="271" t="str">
        <f t="shared" ca="1" si="201"/>
        <v/>
      </c>
      <c r="EP11" s="272">
        <f t="shared" si="116"/>
        <v>6</v>
      </c>
      <c r="EQ11" s="272">
        <v>2</v>
      </c>
      <c r="ER11" s="272" t="str">
        <f t="shared" ca="1" si="202"/>
        <v/>
      </c>
      <c r="ES11" s="271" t="str">
        <f t="shared" ca="1" si="202"/>
        <v/>
      </c>
      <c r="ET11" s="271" t="str">
        <f t="shared" ca="1" si="202"/>
        <v/>
      </c>
      <c r="EU11" s="271" t="str">
        <f t="shared" ca="1" si="202"/>
        <v/>
      </c>
      <c r="EV11" s="273">
        <f t="shared" ca="1" si="203"/>
        <v>0</v>
      </c>
      <c r="EW11" s="272" t="str">
        <f t="shared" ca="1" si="204"/>
        <v/>
      </c>
      <c r="EX11" s="271" t="str">
        <f t="shared" ca="1" si="204"/>
        <v/>
      </c>
      <c r="EY11" s="271" t="str">
        <f t="shared" ca="1" si="204"/>
        <v/>
      </c>
      <c r="EZ11" s="271" t="str">
        <f t="shared" ca="1" si="204"/>
        <v/>
      </c>
      <c r="FA11" s="273">
        <f t="shared" ca="1" si="205"/>
        <v>0</v>
      </c>
      <c r="FB11" s="272" t="str">
        <f t="shared" ca="1" si="206"/>
        <v/>
      </c>
      <c r="FC11" s="271" t="str">
        <f t="shared" ca="1" si="206"/>
        <v/>
      </c>
      <c r="FD11" s="271" t="str">
        <f t="shared" ca="1" si="206"/>
        <v/>
      </c>
      <c r="FE11" s="271" t="str">
        <f t="shared" ca="1" si="206"/>
        <v/>
      </c>
      <c r="FF11" s="273">
        <f t="shared" ca="1" si="207"/>
        <v>0</v>
      </c>
      <c r="FG11"/>
      <c r="FH11" s="174"/>
      <c r="FI11" s="276">
        <f ca="1">RANK($EV11,OFFSET($EV$4:$EV$7,$AX11,0),0)</f>
        <v>1</v>
      </c>
      <c r="FJ11" s="282">
        <f ca="1">EV11+(IF(COUNTIF(OFFSET($FI$4:$FI$7,$AX11,0),$FI11)&gt;1,IF($AC11&gt;0,(MAX(OFFSET($AC$4:$AC$7,$AX11,0))-$AC11)*0.1,)))*10^FJ$3</f>
        <v>0</v>
      </c>
      <c r="FK11" s="304">
        <f ca="1">RANK($FJ11,OFFSET($FJ$4:$FJ$7,$AX11,0),0)</f>
        <v>1</v>
      </c>
      <c r="FL11" s="294">
        <f t="shared" ca="1" si="208"/>
        <v>4</v>
      </c>
      <c r="FM11" s="294">
        <f t="shared" ca="1" si="209"/>
        <v>2</v>
      </c>
      <c r="FN11" s="288" t="str">
        <f t="shared" ca="1" si="210"/>
        <v>04 x 01e - 02</v>
      </c>
      <c r="FO11" s="298" t="str">
        <f t="shared" ca="1" si="211"/>
        <v>1/3/4</v>
      </c>
      <c r="FP11" s="301" t="e">
        <f t="shared" ca="1" si="212"/>
        <v>#VALUE!</v>
      </c>
      <c r="FQ11" s="304" t="e">
        <f t="shared" ca="1" si="213"/>
        <v>#VALUE!</v>
      </c>
      <c r="FR11" s="294">
        <f t="shared" ca="1" si="214"/>
        <v>4</v>
      </c>
      <c r="FS11" s="294">
        <f t="shared" ca="1" si="215"/>
        <v>2</v>
      </c>
      <c r="FT11" s="288" t="e">
        <f t="shared" ca="1" si="216"/>
        <v>#VALUE!</v>
      </c>
      <c r="FU11" s="298" t="e">
        <f t="shared" ca="1" si="217"/>
        <v>#VALUE!</v>
      </c>
      <c r="FV11" s="307" t="e">
        <f t="shared" ca="1" si="218"/>
        <v>#VALUE!</v>
      </c>
      <c r="FW11" s="304" t="e">
        <f t="shared" ca="1" si="219"/>
        <v>#VALUE!</v>
      </c>
      <c r="FX11" s="294">
        <f t="shared" ca="1" si="220"/>
        <v>4</v>
      </c>
      <c r="FY11" s="294">
        <f t="shared" ca="1" si="221"/>
        <v>2</v>
      </c>
      <c r="FZ11" s="288" t="e">
        <f t="shared" ca="1" si="222"/>
        <v>#VALUE!</v>
      </c>
      <c r="GA11" s="298" t="e">
        <f t="shared" ca="1" si="223"/>
        <v>#VALUE!</v>
      </c>
      <c r="GB11" s="310" t="e">
        <f t="shared" ca="1" si="224"/>
        <v>#VALUE!</v>
      </c>
      <c r="GC11" s="304" t="e">
        <f t="shared" ca="1" si="225"/>
        <v>#VALUE!</v>
      </c>
      <c r="GD11" s="294">
        <f t="shared" ca="1" si="226"/>
        <v>4</v>
      </c>
      <c r="GE11" s="294">
        <f t="shared" ca="1" si="227"/>
        <v>2</v>
      </c>
      <c r="GF11" s="288" t="e">
        <f t="shared" ca="1" si="228"/>
        <v>#VALUE!</v>
      </c>
      <c r="GG11" s="298" t="e">
        <f t="shared" ca="1" si="229"/>
        <v>#VALUE!</v>
      </c>
      <c r="GH11" s="313" t="e">
        <f t="shared" ca="1" si="230"/>
        <v>#VALUE!</v>
      </c>
      <c r="GI11" s="304" t="e">
        <f t="shared" ca="1" si="231"/>
        <v>#VALUE!</v>
      </c>
      <c r="GJ11" s="294">
        <f t="shared" ca="1" si="232"/>
        <v>4</v>
      </c>
      <c r="GK11" s="294">
        <f t="shared" ca="1" si="233"/>
        <v>2</v>
      </c>
      <c r="GL11" s="288" t="e">
        <f t="shared" ca="1" si="234"/>
        <v>#VALUE!</v>
      </c>
      <c r="GM11" s="298" t="e">
        <f t="shared" ca="1" si="235"/>
        <v>#VALUE!</v>
      </c>
      <c r="GN11" s="316" t="e">
        <f t="shared" ca="1" si="236"/>
        <v>#VALUE!</v>
      </c>
      <c r="GO11" s="304" t="e">
        <f t="shared" ca="1" si="237"/>
        <v>#VALUE!</v>
      </c>
      <c r="GP11" s="294">
        <f t="shared" ca="1" si="238"/>
        <v>4</v>
      </c>
      <c r="GQ11" s="294">
        <f t="shared" ca="1" si="239"/>
        <v>2</v>
      </c>
      <c r="GR11" s="288" t="e">
        <f t="shared" ca="1" si="240"/>
        <v>#VALUE!</v>
      </c>
      <c r="GS11" s="298" t="e">
        <f t="shared" ca="1" si="241"/>
        <v>#VALUE!</v>
      </c>
      <c r="GT11" s="319" t="e">
        <f t="shared" ca="1" si="242"/>
        <v>#VALUE!</v>
      </c>
      <c r="GU11" s="304" t="e">
        <f t="shared" ca="1" si="243"/>
        <v>#VALUE!</v>
      </c>
      <c r="GV11" s="322" t="e">
        <f ca="1">GT11+IF(COUNTIF(OFFSET($GU$4:$GU$7,$AX11,0),GU11)&gt;1,FA11*10^GV$3)</f>
        <v>#VALUE!</v>
      </c>
      <c r="GW11" s="283" t="e">
        <f t="shared" ca="1" si="244"/>
        <v>#VALUE!</v>
      </c>
      <c r="GX11" s="325" t="e">
        <f ca="1">GV11+IF(COUNTIF(OFFSET($GW$4:$GW$7,$AX11,0),GW11)&gt;1,FF11*10^GX$3)</f>
        <v>#VALUE!</v>
      </c>
      <c r="GY11" s="283" t="e">
        <f ca="1">RANK(GX11,OFFSET(GX$4:GX$7,$AX11,0))&amp;$E11</f>
        <v>#VALUE!</v>
      </c>
      <c r="GZ11"/>
      <c r="HA11"/>
      <c r="HB11"/>
      <c r="HC11"/>
      <c r="HD11"/>
      <c r="HE11"/>
      <c r="HF11"/>
      <c r="HG11"/>
      <c r="HH11"/>
    </row>
    <row r="12" spans="1:216" x14ac:dyDescent="0.25">
      <c r="A12" s="41">
        <v>20</v>
      </c>
      <c r="B12" s="62">
        <v>43271</v>
      </c>
      <c r="C12" s="63">
        <v>0.83333333333333337</v>
      </c>
      <c r="D12" s="62" t="s">
        <v>255</v>
      </c>
      <c r="E12" s="67" t="s">
        <v>131</v>
      </c>
      <c r="F12" s="224" t="s">
        <v>262</v>
      </c>
      <c r="G12" s="225" t="s">
        <v>149</v>
      </c>
      <c r="H12" s="56"/>
      <c r="I12" s="57"/>
      <c r="J12" s="49"/>
      <c r="K12" s="50" t="str">
        <f t="shared" si="0"/>
        <v/>
      </c>
      <c r="L12" s="51">
        <v>10</v>
      </c>
      <c r="M12" s="49"/>
      <c r="N12" s="58"/>
      <c r="O12" s="59"/>
      <c r="P12" s="68" t="s">
        <v>140</v>
      </c>
      <c r="Q12" s="254" t="s">
        <v>261</v>
      </c>
      <c r="R12" s="382">
        <f t="shared" ca="1" si="129"/>
        <v>0</v>
      </c>
      <c r="S12" s="382">
        <f t="shared" ca="1" si="130"/>
        <v>0</v>
      </c>
      <c r="T12" s="382">
        <f t="shared" ca="1" si="131"/>
        <v>0</v>
      </c>
      <c r="U12" s="382">
        <f t="shared" ca="1" si="132"/>
        <v>0</v>
      </c>
      <c r="V12" s="383">
        <f t="shared" ca="1" si="133"/>
        <v>0</v>
      </c>
      <c r="W12" s="384">
        <f t="shared" ca="1" si="134"/>
        <v>0</v>
      </c>
      <c r="X12" s="385">
        <f t="shared" ca="1" si="135"/>
        <v>0</v>
      </c>
      <c r="Y12" s="386">
        <f t="shared" ca="1" si="136"/>
        <v>0</v>
      </c>
      <c r="Z12" s="387" t="str">
        <f ca="1">IF(SUM(OFFSET(R$4:R$7,$AX12,0))=0,"",IFERROR(DG12,"")&amp;IF(SUM(OFFSET(R$4:R$7,$AX12,0))&lt;12,"?",""))</f>
        <v/>
      </c>
      <c r="AA12" s="50" t="str">
        <f ca="1">IF(AK12="","",(IF(V12=AG12,1)+IF(W12=AH12,1)+IF(X12=AI12,1)+IF(Y12=AJ12,1)+IF(Z12=AK12,1))/5*AB12)</f>
        <v/>
      </c>
      <c r="AB12" s="390">
        <v>5</v>
      </c>
      <c r="AC12" s="388">
        <f t="shared" ca="1" si="137"/>
        <v>0</v>
      </c>
      <c r="AD12" s="382">
        <f t="shared" ca="1" si="138"/>
        <v>0</v>
      </c>
      <c r="AE12" s="382">
        <f t="shared" ca="1" si="139"/>
        <v>0</v>
      </c>
      <c r="AF12" s="382">
        <f t="shared" ca="1" si="140"/>
        <v>0</v>
      </c>
      <c r="AG12" s="383">
        <f t="shared" ca="1" si="141"/>
        <v>0</v>
      </c>
      <c r="AH12" s="384">
        <f t="shared" ca="1" si="142"/>
        <v>0</v>
      </c>
      <c r="AI12" s="385">
        <f t="shared" ca="1" si="143"/>
        <v>0</v>
      </c>
      <c r="AJ12" s="386">
        <f t="shared" ca="1" si="144"/>
        <v>0</v>
      </c>
      <c r="AK12" s="389" t="str">
        <f ca="1">IF(SUM(OFFSET(AC$4:AC$7,$AX12,0))=0,"",IFERROR($GY12,"")&amp;IF(SUM(OFFSET(AC$4:AC$7,$AX12,0))&lt;12,"?",""))</f>
        <v/>
      </c>
      <c r="AL12" s="270" t="str">
        <f t="shared" si="1"/>
        <v>Ira-Spa</v>
      </c>
      <c r="AM12" s="270" t="str">
        <f t="shared" si="2"/>
        <v/>
      </c>
      <c r="AN12" s="270" t="str">
        <f t="shared" si="3"/>
        <v/>
      </c>
      <c r="AO12" s="271" t="str">
        <f t="shared" si="29"/>
        <v/>
      </c>
      <c r="AP12" s="271" t="str">
        <f t="shared" si="30"/>
        <v/>
      </c>
      <c r="AQ12" s="271" t="str">
        <f t="shared" si="31"/>
        <v/>
      </c>
      <c r="AR12" s="271" t="str">
        <f t="shared" si="32"/>
        <v/>
      </c>
      <c r="AS12" s="274" t="str">
        <f t="shared" si="145"/>
        <v>Mar</v>
      </c>
      <c r="AT12" s="272" t="str">
        <f t="shared" ca="1" si="146"/>
        <v/>
      </c>
      <c r="AU12" s="271" t="str">
        <f t="shared" ca="1" si="146"/>
        <v/>
      </c>
      <c r="AV12" s="271" t="str">
        <f t="shared" ca="1" si="146"/>
        <v/>
      </c>
      <c r="AW12" s="271" t="str">
        <f t="shared" ca="1" si="146"/>
        <v/>
      </c>
      <c r="AX12" s="272">
        <f t="shared" si="111"/>
        <v>6</v>
      </c>
      <c r="AY12" s="272">
        <v>3</v>
      </c>
      <c r="AZ12" s="272" t="str">
        <f t="shared" ca="1" si="147"/>
        <v/>
      </c>
      <c r="BA12" s="271" t="str">
        <f t="shared" ca="1" si="147"/>
        <v/>
      </c>
      <c r="BB12" s="271" t="str">
        <f t="shared" ca="1" si="147"/>
        <v/>
      </c>
      <c r="BC12" s="271" t="str">
        <f t="shared" ca="1" si="147"/>
        <v/>
      </c>
      <c r="BD12" s="273">
        <f t="shared" ca="1" si="148"/>
        <v>0</v>
      </c>
      <c r="BE12" s="272" t="str">
        <f t="shared" ca="1" si="149"/>
        <v/>
      </c>
      <c r="BF12" s="271" t="str">
        <f t="shared" ca="1" si="149"/>
        <v/>
      </c>
      <c r="BG12" s="271" t="str">
        <f t="shared" ca="1" si="149"/>
        <v/>
      </c>
      <c r="BH12" s="271" t="str">
        <f t="shared" ca="1" si="149"/>
        <v/>
      </c>
      <c r="BI12" s="273">
        <f t="shared" ca="1" si="150"/>
        <v>0</v>
      </c>
      <c r="BJ12" s="272" t="str">
        <f t="shared" ca="1" si="151"/>
        <v/>
      </c>
      <c r="BK12" s="271" t="str">
        <f t="shared" ca="1" si="151"/>
        <v/>
      </c>
      <c r="BL12" s="271" t="str">
        <f t="shared" ca="1" si="151"/>
        <v/>
      </c>
      <c r="BM12" s="271" t="str">
        <f t="shared" ca="1" si="151"/>
        <v/>
      </c>
      <c r="BN12" s="273">
        <f t="shared" ca="1" si="152"/>
        <v>0</v>
      </c>
      <c r="BO12"/>
      <c r="BP12" s="174"/>
      <c r="BQ12" s="276">
        <f t="shared" ca="1" si="153"/>
        <v>1</v>
      </c>
      <c r="BR12" s="282">
        <f ca="1">BD12+(IF(COUNTIF(OFFSET($BQ$4:$BQ$7,$AX12,0),$BQ12)&gt;1,IF($R12&gt;0,(MAX(OFFSET($R$4:$R$7,$AX12,0))-$R12)*0.1,)))*10^BR$3</f>
        <v>0</v>
      </c>
      <c r="BS12" s="304">
        <f t="shared" ca="1" si="154"/>
        <v>1</v>
      </c>
      <c r="BT12" s="294">
        <f t="shared" ca="1" si="155"/>
        <v>4</v>
      </c>
      <c r="BU12" s="294">
        <f t="shared" ca="1" si="156"/>
        <v>3</v>
      </c>
      <c r="BV12" s="288" t="str">
        <f t="shared" ca="1" si="157"/>
        <v>04 x 01e - 03</v>
      </c>
      <c r="BW12" s="298" t="str">
        <f t="shared" ca="1" si="158"/>
        <v>1/2/4</v>
      </c>
      <c r="BX12" s="301" t="e">
        <f t="shared" ca="1" si="159"/>
        <v>#VALUE!</v>
      </c>
      <c r="BY12" s="304" t="e">
        <f t="shared" ca="1" si="160"/>
        <v>#VALUE!</v>
      </c>
      <c r="BZ12" s="294">
        <f t="shared" ca="1" si="161"/>
        <v>4</v>
      </c>
      <c r="CA12" s="294">
        <f t="shared" ca="1" si="162"/>
        <v>3</v>
      </c>
      <c r="CB12" s="288" t="e">
        <f t="shared" ca="1" si="163"/>
        <v>#VALUE!</v>
      </c>
      <c r="CC12" s="298" t="e">
        <f t="shared" ca="1" si="164"/>
        <v>#VALUE!</v>
      </c>
      <c r="CD12" s="307" t="e">
        <f t="shared" ca="1" si="165"/>
        <v>#VALUE!</v>
      </c>
      <c r="CE12" s="304" t="e">
        <f t="shared" ca="1" si="166"/>
        <v>#VALUE!</v>
      </c>
      <c r="CF12" s="294">
        <f t="shared" ca="1" si="167"/>
        <v>4</v>
      </c>
      <c r="CG12" s="294">
        <f t="shared" ca="1" si="168"/>
        <v>3</v>
      </c>
      <c r="CH12" s="288" t="e">
        <f t="shared" ca="1" si="169"/>
        <v>#VALUE!</v>
      </c>
      <c r="CI12" s="298" t="e">
        <f t="shared" ca="1" si="170"/>
        <v>#VALUE!</v>
      </c>
      <c r="CJ12" s="310" t="e">
        <f t="shared" ca="1" si="171"/>
        <v>#VALUE!</v>
      </c>
      <c r="CK12" s="304" t="e">
        <f t="shared" ca="1" si="172"/>
        <v>#VALUE!</v>
      </c>
      <c r="CL12" s="294">
        <f t="shared" ca="1" si="173"/>
        <v>4</v>
      </c>
      <c r="CM12" s="294">
        <f t="shared" ca="1" si="174"/>
        <v>3</v>
      </c>
      <c r="CN12" s="288" t="e">
        <f t="shared" ca="1" si="175"/>
        <v>#VALUE!</v>
      </c>
      <c r="CO12" s="298" t="e">
        <f t="shared" ca="1" si="176"/>
        <v>#VALUE!</v>
      </c>
      <c r="CP12" s="313" t="e">
        <f t="shared" ca="1" si="177"/>
        <v>#VALUE!</v>
      </c>
      <c r="CQ12" s="304" t="e">
        <f t="shared" ca="1" si="178"/>
        <v>#VALUE!</v>
      </c>
      <c r="CR12" s="294">
        <f t="shared" ca="1" si="179"/>
        <v>4</v>
      </c>
      <c r="CS12" s="294">
        <f t="shared" ca="1" si="180"/>
        <v>3</v>
      </c>
      <c r="CT12" s="288" t="e">
        <f t="shared" ca="1" si="181"/>
        <v>#VALUE!</v>
      </c>
      <c r="CU12" s="298" t="e">
        <f t="shared" ca="1" si="182"/>
        <v>#VALUE!</v>
      </c>
      <c r="CV12" s="316" t="e">
        <f t="shared" ca="1" si="183"/>
        <v>#VALUE!</v>
      </c>
      <c r="CW12" s="304" t="e">
        <f t="shared" ca="1" si="184"/>
        <v>#VALUE!</v>
      </c>
      <c r="CX12" s="294">
        <f t="shared" ca="1" si="185"/>
        <v>4</v>
      </c>
      <c r="CY12" s="294">
        <f t="shared" ca="1" si="186"/>
        <v>3</v>
      </c>
      <c r="CZ12" s="288" t="e">
        <f t="shared" ca="1" si="187"/>
        <v>#VALUE!</v>
      </c>
      <c r="DA12" s="298" t="e">
        <f t="shared" ca="1" si="188"/>
        <v>#VALUE!</v>
      </c>
      <c r="DB12" s="319" t="e">
        <f t="shared" ca="1" si="189"/>
        <v>#VALUE!</v>
      </c>
      <c r="DC12" s="304" t="e">
        <f t="shared" ca="1" si="190"/>
        <v>#VALUE!</v>
      </c>
      <c r="DD12" s="322" t="e">
        <f t="shared" ca="1" si="191"/>
        <v>#VALUE!</v>
      </c>
      <c r="DE12" s="283" t="e">
        <f t="shared" ca="1" si="192"/>
        <v>#VALUE!</v>
      </c>
      <c r="DF12" s="325" t="e">
        <f t="shared" ca="1" si="193"/>
        <v>#VALUE!</v>
      </c>
      <c r="DG12" s="283" t="e">
        <f ca="1">RANK(DF12,OFFSET(DF$4:DF$7,$AX12,0))&amp;$E12</f>
        <v>#VALUE!</v>
      </c>
      <c r="DH12" s="348">
        <f ca="1">COUNTIF(OFFSET($DG$4:$DG$7,$AX12,0),$DN12)</f>
        <v>0</v>
      </c>
      <c r="DI12" s="357" t="str">
        <f ca="1">IFERROR(MATCH($DN12,OFFSET($DG$4:$DG$7,$AX12,0),0),"")</f>
        <v/>
      </c>
      <c r="DJ12" s="357" t="str">
        <f t="shared" ca="1" si="194"/>
        <v/>
      </c>
      <c r="DK12" s="357" t="str">
        <f t="shared" ca="1" si="194"/>
        <v/>
      </c>
      <c r="DL12" s="357" t="str">
        <f t="shared" ca="1" si="194"/>
        <v/>
      </c>
      <c r="DM12" s="350" t="str">
        <f ca="1">CONCATENATE(DI12,DJ12,DK12,DL12)</f>
        <v/>
      </c>
      <c r="DN12" s="351" t="s">
        <v>338</v>
      </c>
      <c r="DO12" s="351" t="str">
        <f ca="1">IF(SUM(OFFSET($R$4:$R$7,$AX12,0))&lt;12,"",
IF($DH12=0,$DO11,
IF($DH12=1,OFFSET($Q$4,VALUE(DM12)-1+$AX12,0),
IF($DH12=2,OFFSET($AS$4,VALUE(MID(DM12,1,1))-1+$AX12,0)&amp;"/"&amp;OFFSET($AS$4,VALUE(MID(DM12,2,1))-1+$AX12,0),
IF($DH12=3,OFFSET($AS$4,VALUE(MID(DM12,1,1))-1+$AX12,0)&amp;"/"&amp;OFFSET($AS$4,VALUE(MID(DM12,2,1))-1+$AX12,0)&amp;"/"&amp;OFFSET($AS$4,VALUE(MID(DM12,3,1))-1+$AX12,0),
CONCATENATE(OFFSET($AS$4,$AX12,0),"/",OFFSET($AS$5,$AX12,0),"/",OFFSET($AS$6,$AX12,0),"/",OFFSET($AS$7,$AX12,0)))))))</f>
        <v/>
      </c>
      <c r="DP12" s="351" t="str">
        <f ca="1">IFERROR(OFFSET($Q$51,MATCH(RIGHT($DN12),$Q$52:$Q$59,0),MATCH(VALUE(LEFT($DN12)),$R$51:$Z$51,0)),"")</f>
        <v/>
      </c>
      <c r="DQ12" s="351" t="str">
        <f t="shared" ca="1" si="67"/>
        <v/>
      </c>
      <c r="DR12" s="353" t="str">
        <f t="shared" ca="1" si="68"/>
        <v/>
      </c>
      <c r="DS12" s="201">
        <f t="shared" ca="1" si="195"/>
        <v>0</v>
      </c>
      <c r="DT12" s="203" t="str">
        <f t="shared" ca="1" si="196"/>
        <v/>
      </c>
      <c r="DU12" s="203" t="str">
        <f t="shared" ca="1" si="197"/>
        <v/>
      </c>
      <c r="DV12" s="203" t="str">
        <f t="shared" ca="1" si="197"/>
        <v/>
      </c>
      <c r="DW12" s="203" t="str">
        <f t="shared" ca="1" si="197"/>
        <v/>
      </c>
      <c r="DX12" s="195" t="str">
        <f t="shared" ca="1" si="198"/>
        <v/>
      </c>
      <c r="DY12" s="156" t="s">
        <v>338</v>
      </c>
      <c r="DZ12" s="156" t="str">
        <f ca="1">IF(SUM(OFFSET($AC$4:$AC$7,$AX12,0))&lt;12,"",
IF($DS12=0,$DZ11,
IF($DS12=1,OFFSET($Q$4,VALUE(DX12)-1+$AX12,0),
IF($DS12=2,OFFSET($AS$4,VALUE(MID(DX12,1,1))-1+$AX12,0)&amp;"/"&amp;OFFSET($AS$4,VALUE(MID(DX12,2,1))-1+$AX12,0),
IF($DS12=3,OFFSET($AS$4,VALUE(MID(DX12,1,1))-1+$AX12,0)&amp;"/"&amp;OFFSET($AS$4,VALUE(MID(DX12,2,1))-1+$AX12,0)&amp;"/"&amp;OFFSET($AS$4,VALUE(MID(DX12,3,1))-1+$AX12,0),
CONCATENATE(OFFSET($AS$4,$AX12,0),"/",OFFSET($AS$5,$AX12,0),"/",OFFSET($AS$6,$AX12,0),"/",OFFSET($AS$7,$AX12,0)))))))</f>
        <v/>
      </c>
      <c r="EA12" s="156" t="str">
        <f ca="1">IFERROR(OFFSET($Q$51,MATCH(RIGHT($DY12),$Q$52:$Q$59,0),MATCH(VALUE(LEFT($DY12)),$AC$51:$AK$51,0)),"")</f>
        <v/>
      </c>
      <c r="EB12" s="156" t="str">
        <f t="shared" ca="1" si="199"/>
        <v/>
      </c>
      <c r="EC12" s="156" t="str">
        <f ca="1">IF(OR(AC12&lt;1,EB12=""),"",LEFT(EB12,3)&amp;IF(ISERROR(MATCH(EB12,$Q:$Q,0)),"?",""))</f>
        <v/>
      </c>
      <c r="ED12" s="270" t="str">
        <f t="shared" si="5"/>
        <v>Ira-Spa</v>
      </c>
      <c r="EE12" s="270" t="str">
        <f t="shared" si="6"/>
        <v/>
      </c>
      <c r="EF12" s="270" t="str">
        <f t="shared" si="7"/>
        <v/>
      </c>
      <c r="EG12" s="271" t="str">
        <f t="shared" si="8"/>
        <v/>
      </c>
      <c r="EH12" s="271" t="str">
        <f t="shared" si="9"/>
        <v/>
      </c>
      <c r="EI12" s="271" t="str">
        <f t="shared" si="10"/>
        <v/>
      </c>
      <c r="EJ12" s="271" t="str">
        <f t="shared" si="75"/>
        <v/>
      </c>
      <c r="EK12" s="274" t="str">
        <f t="shared" si="200"/>
        <v>Mar</v>
      </c>
      <c r="EL12" s="272" t="str">
        <f t="shared" ca="1" si="201"/>
        <v/>
      </c>
      <c r="EM12" s="271" t="str">
        <f t="shared" ca="1" si="201"/>
        <v/>
      </c>
      <c r="EN12" s="271" t="str">
        <f t="shared" ca="1" si="201"/>
        <v/>
      </c>
      <c r="EO12" s="271" t="str">
        <f t="shared" ca="1" si="201"/>
        <v/>
      </c>
      <c r="EP12" s="272">
        <f t="shared" si="116"/>
        <v>6</v>
      </c>
      <c r="EQ12" s="272">
        <v>3</v>
      </c>
      <c r="ER12" s="272" t="str">
        <f t="shared" ca="1" si="202"/>
        <v/>
      </c>
      <c r="ES12" s="271" t="str">
        <f t="shared" ca="1" si="202"/>
        <v/>
      </c>
      <c r="ET12" s="271" t="str">
        <f t="shared" ca="1" si="202"/>
        <v/>
      </c>
      <c r="EU12" s="271" t="str">
        <f t="shared" ca="1" si="202"/>
        <v/>
      </c>
      <c r="EV12" s="273">
        <f t="shared" ca="1" si="203"/>
        <v>0</v>
      </c>
      <c r="EW12" s="272" t="str">
        <f t="shared" ca="1" si="204"/>
        <v/>
      </c>
      <c r="EX12" s="271" t="str">
        <f t="shared" ca="1" si="204"/>
        <v/>
      </c>
      <c r="EY12" s="271" t="str">
        <f t="shared" ca="1" si="204"/>
        <v/>
      </c>
      <c r="EZ12" s="271" t="str">
        <f t="shared" ca="1" si="204"/>
        <v/>
      </c>
      <c r="FA12" s="273">
        <f t="shared" ca="1" si="205"/>
        <v>0</v>
      </c>
      <c r="FB12" s="272" t="str">
        <f t="shared" ca="1" si="206"/>
        <v/>
      </c>
      <c r="FC12" s="271" t="str">
        <f t="shared" ca="1" si="206"/>
        <v/>
      </c>
      <c r="FD12" s="271" t="str">
        <f t="shared" ca="1" si="206"/>
        <v/>
      </c>
      <c r="FE12" s="271" t="str">
        <f t="shared" ca="1" si="206"/>
        <v/>
      </c>
      <c r="FF12" s="273">
        <f t="shared" ca="1" si="207"/>
        <v>0</v>
      </c>
      <c r="FG12"/>
      <c r="FH12" s="174"/>
      <c r="FI12" s="276">
        <f ca="1">RANK($EV12,OFFSET($EV$4:$EV$7,$AX12,0),0)</f>
        <v>1</v>
      </c>
      <c r="FJ12" s="282">
        <f ca="1">EV12+(IF(COUNTIF(OFFSET($FI$4:$FI$7,$AX12,0),$FI12)&gt;1,IF($AC12&gt;0,(MAX(OFFSET($AC$4:$AC$7,$AX12,0))-$AC12)*0.1,)))*10^FJ$3</f>
        <v>0</v>
      </c>
      <c r="FK12" s="304">
        <f ca="1">RANK($FJ12,OFFSET($FJ$4:$FJ$7,$AX12,0),0)</f>
        <v>1</v>
      </c>
      <c r="FL12" s="294">
        <f t="shared" ca="1" si="208"/>
        <v>4</v>
      </c>
      <c r="FM12" s="294">
        <f t="shared" ca="1" si="209"/>
        <v>3</v>
      </c>
      <c r="FN12" s="288" t="str">
        <f t="shared" ca="1" si="210"/>
        <v>04 x 01e - 03</v>
      </c>
      <c r="FO12" s="298" t="str">
        <f t="shared" ca="1" si="211"/>
        <v>1/2/4</v>
      </c>
      <c r="FP12" s="301" t="e">
        <f t="shared" ca="1" si="212"/>
        <v>#VALUE!</v>
      </c>
      <c r="FQ12" s="304" t="e">
        <f t="shared" ca="1" si="213"/>
        <v>#VALUE!</v>
      </c>
      <c r="FR12" s="294">
        <f t="shared" ca="1" si="214"/>
        <v>4</v>
      </c>
      <c r="FS12" s="294">
        <f t="shared" ca="1" si="215"/>
        <v>3</v>
      </c>
      <c r="FT12" s="288" t="e">
        <f t="shared" ca="1" si="216"/>
        <v>#VALUE!</v>
      </c>
      <c r="FU12" s="298" t="e">
        <f t="shared" ca="1" si="217"/>
        <v>#VALUE!</v>
      </c>
      <c r="FV12" s="307" t="e">
        <f t="shared" ca="1" si="218"/>
        <v>#VALUE!</v>
      </c>
      <c r="FW12" s="304" t="e">
        <f t="shared" ca="1" si="219"/>
        <v>#VALUE!</v>
      </c>
      <c r="FX12" s="294">
        <f t="shared" ca="1" si="220"/>
        <v>4</v>
      </c>
      <c r="FY12" s="294">
        <f t="shared" ca="1" si="221"/>
        <v>3</v>
      </c>
      <c r="FZ12" s="288" t="e">
        <f t="shared" ca="1" si="222"/>
        <v>#VALUE!</v>
      </c>
      <c r="GA12" s="298" t="e">
        <f t="shared" ca="1" si="223"/>
        <v>#VALUE!</v>
      </c>
      <c r="GB12" s="310" t="e">
        <f t="shared" ca="1" si="224"/>
        <v>#VALUE!</v>
      </c>
      <c r="GC12" s="304" t="e">
        <f t="shared" ca="1" si="225"/>
        <v>#VALUE!</v>
      </c>
      <c r="GD12" s="294">
        <f t="shared" ca="1" si="226"/>
        <v>4</v>
      </c>
      <c r="GE12" s="294">
        <f t="shared" ca="1" si="227"/>
        <v>3</v>
      </c>
      <c r="GF12" s="288" t="e">
        <f t="shared" ca="1" si="228"/>
        <v>#VALUE!</v>
      </c>
      <c r="GG12" s="298" t="e">
        <f t="shared" ca="1" si="229"/>
        <v>#VALUE!</v>
      </c>
      <c r="GH12" s="313" t="e">
        <f t="shared" ca="1" si="230"/>
        <v>#VALUE!</v>
      </c>
      <c r="GI12" s="304" t="e">
        <f t="shared" ca="1" si="231"/>
        <v>#VALUE!</v>
      </c>
      <c r="GJ12" s="294">
        <f t="shared" ca="1" si="232"/>
        <v>4</v>
      </c>
      <c r="GK12" s="294">
        <f t="shared" ca="1" si="233"/>
        <v>3</v>
      </c>
      <c r="GL12" s="288" t="e">
        <f t="shared" ca="1" si="234"/>
        <v>#VALUE!</v>
      </c>
      <c r="GM12" s="298" t="e">
        <f t="shared" ca="1" si="235"/>
        <v>#VALUE!</v>
      </c>
      <c r="GN12" s="316" t="e">
        <f t="shared" ca="1" si="236"/>
        <v>#VALUE!</v>
      </c>
      <c r="GO12" s="304" t="e">
        <f t="shared" ca="1" si="237"/>
        <v>#VALUE!</v>
      </c>
      <c r="GP12" s="294">
        <f t="shared" ca="1" si="238"/>
        <v>4</v>
      </c>
      <c r="GQ12" s="294">
        <f t="shared" ca="1" si="239"/>
        <v>3</v>
      </c>
      <c r="GR12" s="288" t="e">
        <f t="shared" ca="1" si="240"/>
        <v>#VALUE!</v>
      </c>
      <c r="GS12" s="298" t="e">
        <f t="shared" ca="1" si="241"/>
        <v>#VALUE!</v>
      </c>
      <c r="GT12" s="319" t="e">
        <f t="shared" ca="1" si="242"/>
        <v>#VALUE!</v>
      </c>
      <c r="GU12" s="304" t="e">
        <f t="shared" ca="1" si="243"/>
        <v>#VALUE!</v>
      </c>
      <c r="GV12" s="322" t="e">
        <f ca="1">GT12+IF(COUNTIF(OFFSET($GU$4:$GU$7,$AX12,0),GU12)&gt;1,FA12*10^GV$3)</f>
        <v>#VALUE!</v>
      </c>
      <c r="GW12" s="283" t="e">
        <f t="shared" ca="1" si="244"/>
        <v>#VALUE!</v>
      </c>
      <c r="GX12" s="325" t="e">
        <f ca="1">GV12+IF(COUNTIF(OFFSET($GW$4:$GW$7,$AX12,0),GW12)&gt;1,FF12*10^GX$3)</f>
        <v>#VALUE!</v>
      </c>
      <c r="GY12" s="283" t="e">
        <f ca="1">RANK(GX12,OFFSET(GX$4:GX$7,$AX12,0))&amp;$E12</f>
        <v>#VALUE!</v>
      </c>
      <c r="GZ12"/>
      <c r="HA12"/>
      <c r="HB12"/>
      <c r="HC12"/>
      <c r="HD12"/>
      <c r="HE12"/>
      <c r="HF12"/>
      <c r="HG12"/>
      <c r="HH12"/>
    </row>
    <row r="13" spans="1:216" x14ac:dyDescent="0.25">
      <c r="A13" s="41">
        <v>35</v>
      </c>
      <c r="B13" s="62">
        <v>43276</v>
      </c>
      <c r="C13" s="63">
        <v>0.83333333333333337</v>
      </c>
      <c r="D13" s="62" t="s">
        <v>256</v>
      </c>
      <c r="E13" s="67" t="s">
        <v>131</v>
      </c>
      <c r="F13" s="224" t="s">
        <v>262</v>
      </c>
      <c r="G13" s="225" t="s">
        <v>160</v>
      </c>
      <c r="H13" s="56"/>
      <c r="I13" s="57"/>
      <c r="J13" s="49"/>
      <c r="K13" s="50" t="str">
        <f t="shared" si="0"/>
        <v/>
      </c>
      <c r="L13" s="51">
        <v>10</v>
      </c>
      <c r="M13" s="49"/>
      <c r="N13" s="58"/>
      <c r="O13" s="59"/>
      <c r="P13" s="68" t="s">
        <v>141</v>
      </c>
      <c r="Q13" s="254" t="s">
        <v>262</v>
      </c>
      <c r="R13" s="382">
        <f t="shared" ca="1" si="129"/>
        <v>0</v>
      </c>
      <c r="S13" s="382">
        <f t="shared" ca="1" si="130"/>
        <v>0</v>
      </c>
      <c r="T13" s="382">
        <f t="shared" ca="1" si="131"/>
        <v>0</v>
      </c>
      <c r="U13" s="382">
        <f t="shared" ca="1" si="132"/>
        <v>0</v>
      </c>
      <c r="V13" s="383">
        <f t="shared" ca="1" si="133"/>
        <v>0</v>
      </c>
      <c r="W13" s="384">
        <f t="shared" ca="1" si="134"/>
        <v>0</v>
      </c>
      <c r="X13" s="385">
        <f t="shared" ca="1" si="135"/>
        <v>0</v>
      </c>
      <c r="Y13" s="386">
        <f t="shared" ca="1" si="136"/>
        <v>0</v>
      </c>
      <c r="Z13" s="387" t="str">
        <f ca="1">IF(SUM(OFFSET(R$4:R$7,$AX13,0))=0,"",IFERROR(DG13,"")&amp;IF(SUM(OFFSET(R$4:R$7,$AX13,0))&lt;12,"?",""))</f>
        <v/>
      </c>
      <c r="AA13" s="50" t="str">
        <f ca="1">IF(AK13="","",(IF(V13=AG13,1)+IF(W13=AH13,1)+IF(X13=AI13,1)+IF(Y13=AJ13,1)+IF(Z13=AK13,1))/5*AB13)</f>
        <v/>
      </c>
      <c r="AB13" s="390">
        <v>5</v>
      </c>
      <c r="AC13" s="388">
        <f t="shared" ca="1" si="137"/>
        <v>0</v>
      </c>
      <c r="AD13" s="382">
        <f t="shared" ca="1" si="138"/>
        <v>0</v>
      </c>
      <c r="AE13" s="382">
        <f t="shared" ca="1" si="139"/>
        <v>0</v>
      </c>
      <c r="AF13" s="382">
        <f t="shared" ca="1" si="140"/>
        <v>0</v>
      </c>
      <c r="AG13" s="383">
        <f t="shared" ca="1" si="141"/>
        <v>0</v>
      </c>
      <c r="AH13" s="384">
        <f t="shared" ca="1" si="142"/>
        <v>0</v>
      </c>
      <c r="AI13" s="385">
        <f t="shared" ca="1" si="143"/>
        <v>0</v>
      </c>
      <c r="AJ13" s="386">
        <f t="shared" ca="1" si="144"/>
        <v>0</v>
      </c>
      <c r="AK13" s="389" t="str">
        <f ca="1">IF(SUM(OFFSET(AC$4:AC$7,$AX13,0))=0,"",IFERROR($GY13,"")&amp;IF(SUM(OFFSET(AC$4:AC$7,$AX13,0))&lt;12,"?",""))</f>
        <v/>
      </c>
      <c r="AL13" s="270" t="str">
        <f t="shared" si="1"/>
        <v>Ira-Por</v>
      </c>
      <c r="AM13" s="270" t="str">
        <f t="shared" si="2"/>
        <v/>
      </c>
      <c r="AN13" s="270" t="str">
        <f t="shared" si="3"/>
        <v/>
      </c>
      <c r="AO13" s="271" t="str">
        <f t="shared" si="29"/>
        <v/>
      </c>
      <c r="AP13" s="271" t="str">
        <f t="shared" si="30"/>
        <v/>
      </c>
      <c r="AQ13" s="271" t="str">
        <f t="shared" si="31"/>
        <v/>
      </c>
      <c r="AR13" s="271" t="str">
        <f t="shared" si="32"/>
        <v/>
      </c>
      <c r="AS13" s="274" t="str">
        <f t="shared" si="145"/>
        <v>Ira</v>
      </c>
      <c r="AT13" s="272" t="str">
        <f t="shared" ca="1" si="146"/>
        <v/>
      </c>
      <c r="AU13" s="271" t="str">
        <f t="shared" ca="1" si="146"/>
        <v/>
      </c>
      <c r="AV13" s="271" t="str">
        <f t="shared" ca="1" si="146"/>
        <v/>
      </c>
      <c r="AW13" s="271" t="str">
        <f t="shared" ca="1" si="146"/>
        <v/>
      </c>
      <c r="AX13" s="272">
        <f t="shared" si="111"/>
        <v>6</v>
      </c>
      <c r="AY13" s="272">
        <v>4</v>
      </c>
      <c r="AZ13" s="272" t="str">
        <f t="shared" ca="1" si="147"/>
        <v/>
      </c>
      <c r="BA13" s="271" t="str">
        <f t="shared" ca="1" si="147"/>
        <v/>
      </c>
      <c r="BB13" s="271" t="str">
        <f t="shared" ca="1" si="147"/>
        <v/>
      </c>
      <c r="BC13" s="271" t="str">
        <f t="shared" ca="1" si="147"/>
        <v/>
      </c>
      <c r="BD13" s="273">
        <f t="shared" ca="1" si="148"/>
        <v>0</v>
      </c>
      <c r="BE13" s="272" t="str">
        <f t="shared" ca="1" si="149"/>
        <v/>
      </c>
      <c r="BF13" s="271" t="str">
        <f t="shared" ca="1" si="149"/>
        <v/>
      </c>
      <c r="BG13" s="271" t="str">
        <f t="shared" ca="1" si="149"/>
        <v/>
      </c>
      <c r="BH13" s="271" t="str">
        <f t="shared" ca="1" si="149"/>
        <v/>
      </c>
      <c r="BI13" s="273">
        <f t="shared" ca="1" si="150"/>
        <v>0</v>
      </c>
      <c r="BJ13" s="272" t="str">
        <f t="shared" ca="1" si="151"/>
        <v/>
      </c>
      <c r="BK13" s="271" t="str">
        <f t="shared" ca="1" si="151"/>
        <v/>
      </c>
      <c r="BL13" s="271" t="str">
        <f t="shared" ca="1" si="151"/>
        <v/>
      </c>
      <c r="BM13" s="271" t="str">
        <f t="shared" ca="1" si="151"/>
        <v/>
      </c>
      <c r="BN13" s="273">
        <f t="shared" ca="1" si="152"/>
        <v>0</v>
      </c>
      <c r="BO13"/>
      <c r="BP13" s="363" t="s">
        <v>228</v>
      </c>
      <c r="BQ13" s="277">
        <f t="shared" ca="1" si="153"/>
        <v>1</v>
      </c>
      <c r="BR13" s="284">
        <f ca="1">BD13+(IF(COUNTIF(OFFSET($BQ$4:$BQ$7,$AX13,0),$BQ13)&gt;1,IF($R13&gt;0,(MAX(OFFSET($R$4:$R$7,$AX13,0))-$R13)*0.1,)))*10^BR$3</f>
        <v>0</v>
      </c>
      <c r="BS13" s="305">
        <f t="shared" ca="1" si="154"/>
        <v>1</v>
      </c>
      <c r="BT13" s="295">
        <f t="shared" ca="1" si="155"/>
        <v>4</v>
      </c>
      <c r="BU13" s="295">
        <f t="shared" ca="1" si="156"/>
        <v>4</v>
      </c>
      <c r="BV13" s="289" t="str">
        <f t="shared" ca="1" si="157"/>
        <v>04 x 01e - 04</v>
      </c>
      <c r="BW13" s="299" t="str">
        <f t="shared" ca="1" si="158"/>
        <v>1/2/3</v>
      </c>
      <c r="BX13" s="302" t="e">
        <f t="shared" ca="1" si="159"/>
        <v>#VALUE!</v>
      </c>
      <c r="BY13" s="305" t="e">
        <f t="shared" ca="1" si="160"/>
        <v>#VALUE!</v>
      </c>
      <c r="BZ13" s="295">
        <f t="shared" ca="1" si="161"/>
        <v>4</v>
      </c>
      <c r="CA13" s="295">
        <f t="shared" ca="1" si="162"/>
        <v>4</v>
      </c>
      <c r="CB13" s="289" t="e">
        <f t="shared" ca="1" si="163"/>
        <v>#VALUE!</v>
      </c>
      <c r="CC13" s="299" t="e">
        <f t="shared" ca="1" si="164"/>
        <v>#VALUE!</v>
      </c>
      <c r="CD13" s="308" t="e">
        <f t="shared" ca="1" si="165"/>
        <v>#VALUE!</v>
      </c>
      <c r="CE13" s="305" t="e">
        <f t="shared" ca="1" si="166"/>
        <v>#VALUE!</v>
      </c>
      <c r="CF13" s="295">
        <f t="shared" ca="1" si="167"/>
        <v>4</v>
      </c>
      <c r="CG13" s="295">
        <f t="shared" ca="1" si="168"/>
        <v>4</v>
      </c>
      <c r="CH13" s="289" t="e">
        <f t="shared" ca="1" si="169"/>
        <v>#VALUE!</v>
      </c>
      <c r="CI13" s="299" t="e">
        <f t="shared" ca="1" si="170"/>
        <v>#VALUE!</v>
      </c>
      <c r="CJ13" s="311" t="e">
        <f t="shared" ca="1" si="171"/>
        <v>#VALUE!</v>
      </c>
      <c r="CK13" s="305" t="e">
        <f t="shared" ca="1" si="172"/>
        <v>#VALUE!</v>
      </c>
      <c r="CL13" s="295">
        <f t="shared" ca="1" si="173"/>
        <v>4</v>
      </c>
      <c r="CM13" s="295">
        <f t="shared" ca="1" si="174"/>
        <v>4</v>
      </c>
      <c r="CN13" s="289" t="e">
        <f t="shared" ca="1" si="175"/>
        <v>#VALUE!</v>
      </c>
      <c r="CO13" s="299" t="e">
        <f t="shared" ca="1" si="176"/>
        <v>#VALUE!</v>
      </c>
      <c r="CP13" s="314" t="e">
        <f t="shared" ca="1" si="177"/>
        <v>#VALUE!</v>
      </c>
      <c r="CQ13" s="305" t="e">
        <f t="shared" ca="1" si="178"/>
        <v>#VALUE!</v>
      </c>
      <c r="CR13" s="295">
        <f t="shared" ca="1" si="179"/>
        <v>4</v>
      </c>
      <c r="CS13" s="295">
        <f t="shared" ca="1" si="180"/>
        <v>4</v>
      </c>
      <c r="CT13" s="289" t="e">
        <f t="shared" ca="1" si="181"/>
        <v>#VALUE!</v>
      </c>
      <c r="CU13" s="299" t="e">
        <f t="shared" ca="1" si="182"/>
        <v>#VALUE!</v>
      </c>
      <c r="CV13" s="317" t="e">
        <f t="shared" ca="1" si="183"/>
        <v>#VALUE!</v>
      </c>
      <c r="CW13" s="305" t="e">
        <f t="shared" ca="1" si="184"/>
        <v>#VALUE!</v>
      </c>
      <c r="CX13" s="295">
        <f t="shared" ca="1" si="185"/>
        <v>4</v>
      </c>
      <c r="CY13" s="295">
        <f t="shared" ca="1" si="186"/>
        <v>4</v>
      </c>
      <c r="CZ13" s="289" t="e">
        <f t="shared" ca="1" si="187"/>
        <v>#VALUE!</v>
      </c>
      <c r="DA13" s="299" t="e">
        <f t="shared" ca="1" si="188"/>
        <v>#VALUE!</v>
      </c>
      <c r="DB13" s="320" t="e">
        <f t="shared" ca="1" si="189"/>
        <v>#VALUE!</v>
      </c>
      <c r="DC13" s="305" t="e">
        <f t="shared" ca="1" si="190"/>
        <v>#VALUE!</v>
      </c>
      <c r="DD13" s="323" t="e">
        <f t="shared" ca="1" si="191"/>
        <v>#VALUE!</v>
      </c>
      <c r="DE13" s="285" t="e">
        <f t="shared" ca="1" si="192"/>
        <v>#VALUE!</v>
      </c>
      <c r="DF13" s="326" t="e">
        <f t="shared" ca="1" si="193"/>
        <v>#VALUE!</v>
      </c>
      <c r="DG13" s="285" t="e">
        <f ca="1">RANK(DF13,OFFSET(DF$4:DF$7,$AX13,0))&amp;$E13</f>
        <v>#VALUE!</v>
      </c>
      <c r="DH13" s="348">
        <f ca="1">COUNTIF(OFFSET($DG$4:$DG$7,$AX13,0),$DN13)</f>
        <v>0</v>
      </c>
      <c r="DI13" s="357" t="str">
        <f ca="1">IFERROR(MATCH($DN13,OFFSET($DG$4:$DG$7,$AX13,0),0),"")</f>
        <v/>
      </c>
      <c r="DJ13" s="357" t="str">
        <f t="shared" ca="1" si="194"/>
        <v/>
      </c>
      <c r="DK13" s="357" t="str">
        <f t="shared" ca="1" si="194"/>
        <v/>
      </c>
      <c r="DL13" s="357" t="str">
        <f t="shared" ca="1" si="194"/>
        <v/>
      </c>
      <c r="DM13" s="350" t="str">
        <f ca="1">CONCATENATE(DI13,DJ13,DK13,DL13)</f>
        <v/>
      </c>
      <c r="DN13" s="351" t="s">
        <v>339</v>
      </c>
      <c r="DO13" s="351" t="str">
        <f ca="1">IF(SUM(OFFSET($R$4:$R$7,$AX13,0))&lt;12,"",
IF($DH13=0,$DO12,
IF($DH13=1,OFFSET($Q$4,VALUE(DM13)-1+$AX13,0),
IF($DH13=2,OFFSET($AS$4,VALUE(MID(DM13,1,1))-1+$AX13,0)&amp;"/"&amp;OFFSET($AS$4,VALUE(MID(DM13,2,1))-1+$AX13,0),
IF($DH13=3,OFFSET($AS$4,VALUE(MID(DM13,1,1))-1+$AX13,0)&amp;"/"&amp;OFFSET($AS$4,VALUE(MID(DM13,2,1))-1+$AX13,0)&amp;"/"&amp;OFFSET($AS$4,VALUE(MID(DM13,3,1))-1+$AX13,0),
CONCATENATE(OFFSET($AS$4,$AX13,0),"/",OFFSET($AS$5,$AX13,0),"/",OFFSET($AS$6,$AX13,0),"/",OFFSET($AS$7,$AX13,0)))))))</f>
        <v/>
      </c>
      <c r="DP13" s="351" t="str">
        <f ca="1">IFERROR(OFFSET($Q$51,MATCH(RIGHT($DN13),$Q$52:$Q$59,0),MATCH(VALUE(LEFT($DN13)),$R$51:$Z$51,0)),"")</f>
        <v/>
      </c>
      <c r="DQ13" s="351" t="str">
        <f t="shared" ca="1" si="67"/>
        <v/>
      </c>
      <c r="DR13" s="353" t="str">
        <f t="shared" ca="1" si="68"/>
        <v/>
      </c>
      <c r="DS13" s="201">
        <f t="shared" ca="1" si="195"/>
        <v>0</v>
      </c>
      <c r="DT13" s="203" t="str">
        <f t="shared" ca="1" si="196"/>
        <v/>
      </c>
      <c r="DU13" s="203" t="str">
        <f t="shared" ca="1" si="197"/>
        <v/>
      </c>
      <c r="DV13" s="203" t="str">
        <f t="shared" ca="1" si="197"/>
        <v/>
      </c>
      <c r="DW13" s="203" t="str">
        <f t="shared" ca="1" si="197"/>
        <v/>
      </c>
      <c r="DX13" s="195" t="str">
        <f t="shared" ca="1" si="198"/>
        <v/>
      </c>
      <c r="DY13" s="156" t="s">
        <v>339</v>
      </c>
      <c r="DZ13" s="156" t="str">
        <f ca="1">IF(SUM(OFFSET($AC$4:$AC$7,$AX13,0))&lt;12,"",
IF($DS13=0,$DZ12,
IF($DS13=1,OFFSET($Q$4,VALUE(DX13)-1+$AX13,0),
IF($DS13=2,OFFSET($AS$4,VALUE(MID(DX13,1,1))-1+$AX13,0)&amp;"/"&amp;OFFSET($AS$4,VALUE(MID(DX13,2,1))-1+$AX13,0),
IF($DS13=3,OFFSET($AS$4,VALUE(MID(DX13,1,1))-1+$AX13,0)&amp;"/"&amp;OFFSET($AS$4,VALUE(MID(DX13,2,1))-1+$AX13,0)&amp;"/"&amp;OFFSET($AS$4,VALUE(MID(DX13,3,1))-1+$AX13,0),
CONCATENATE(OFFSET($AS$4,$AX13,0),"/",OFFSET($AS$5,$AX13,0),"/",OFFSET($AS$6,$AX13,0),"/",OFFSET($AS$7,$AX13,0)))))))</f>
        <v/>
      </c>
      <c r="EA13" s="156" t="str">
        <f ca="1">IFERROR(OFFSET($Q$51,MATCH(RIGHT($DY13),$Q$52:$Q$59,0),MATCH(VALUE(LEFT($DY13)),$AC$51:$AK$51,0)),"")</f>
        <v/>
      </c>
      <c r="EB13" s="156" t="str">
        <f t="shared" ca="1" si="199"/>
        <v/>
      </c>
      <c r="EC13" s="156" t="str">
        <f ca="1">IF(OR(AC13&lt;1,EB13=""),"",LEFT(EB13,3)&amp;IF(ISERROR(MATCH(EB13,$Q:$Q,0)),"?",""))</f>
        <v/>
      </c>
      <c r="ED13" s="270" t="str">
        <f t="shared" si="5"/>
        <v>Ira-Por</v>
      </c>
      <c r="EE13" s="270" t="str">
        <f t="shared" si="6"/>
        <v/>
      </c>
      <c r="EF13" s="270" t="str">
        <f t="shared" si="7"/>
        <v/>
      </c>
      <c r="EG13" s="271" t="str">
        <f t="shared" si="8"/>
        <v/>
      </c>
      <c r="EH13" s="271" t="str">
        <f t="shared" si="9"/>
        <v/>
      </c>
      <c r="EI13" s="271" t="str">
        <f t="shared" si="10"/>
        <v/>
      </c>
      <c r="EJ13" s="271" t="str">
        <f t="shared" si="75"/>
        <v/>
      </c>
      <c r="EK13" s="274" t="str">
        <f t="shared" si="200"/>
        <v>Ira</v>
      </c>
      <c r="EL13" s="272" t="str">
        <f t="shared" ca="1" si="201"/>
        <v/>
      </c>
      <c r="EM13" s="271" t="str">
        <f t="shared" ca="1" si="201"/>
        <v/>
      </c>
      <c r="EN13" s="271" t="str">
        <f t="shared" ca="1" si="201"/>
        <v/>
      </c>
      <c r="EO13" s="271" t="str">
        <f t="shared" ca="1" si="201"/>
        <v/>
      </c>
      <c r="EP13" s="272">
        <f t="shared" si="116"/>
        <v>6</v>
      </c>
      <c r="EQ13" s="272">
        <v>4</v>
      </c>
      <c r="ER13" s="272" t="str">
        <f t="shared" ca="1" si="202"/>
        <v/>
      </c>
      <c r="ES13" s="271" t="str">
        <f t="shared" ca="1" si="202"/>
        <v/>
      </c>
      <c r="ET13" s="271" t="str">
        <f t="shared" ca="1" si="202"/>
        <v/>
      </c>
      <c r="EU13" s="271" t="str">
        <f t="shared" ca="1" si="202"/>
        <v/>
      </c>
      <c r="EV13" s="273">
        <f t="shared" ca="1" si="203"/>
        <v>0</v>
      </c>
      <c r="EW13" s="272" t="str">
        <f t="shared" ca="1" si="204"/>
        <v/>
      </c>
      <c r="EX13" s="271" t="str">
        <f t="shared" ca="1" si="204"/>
        <v/>
      </c>
      <c r="EY13" s="271" t="str">
        <f t="shared" ca="1" si="204"/>
        <v/>
      </c>
      <c r="EZ13" s="271" t="str">
        <f t="shared" ca="1" si="204"/>
        <v/>
      </c>
      <c r="FA13" s="273">
        <f t="shared" ca="1" si="205"/>
        <v>0</v>
      </c>
      <c r="FB13" s="272" t="str">
        <f t="shared" ca="1" si="206"/>
        <v/>
      </c>
      <c r="FC13" s="271" t="str">
        <f t="shared" ca="1" si="206"/>
        <v/>
      </c>
      <c r="FD13" s="271" t="str">
        <f t="shared" ca="1" si="206"/>
        <v/>
      </c>
      <c r="FE13" s="271" t="str">
        <f t="shared" ca="1" si="206"/>
        <v/>
      </c>
      <c r="FF13" s="273">
        <f t="shared" ca="1" si="207"/>
        <v>0</v>
      </c>
      <c r="FG13"/>
      <c r="FH13" s="363" t="s">
        <v>228</v>
      </c>
      <c r="FI13" s="277">
        <f ca="1">RANK($EV13,OFFSET($EV$4:$EV$7,$AX13,0),0)</f>
        <v>1</v>
      </c>
      <c r="FJ13" s="284">
        <f ca="1">EV13+(IF(COUNTIF(OFFSET($FI$4:$FI$7,$AX13,0),$FI13)&gt;1,IF($AC13&gt;0,(MAX(OFFSET($AC$4:$AC$7,$AX13,0))-$AC13)*0.1,)))*10^FJ$3</f>
        <v>0</v>
      </c>
      <c r="FK13" s="305">
        <f ca="1">RANK($FJ13,OFFSET($FJ$4:$FJ$7,$AX13,0),0)</f>
        <v>1</v>
      </c>
      <c r="FL13" s="295">
        <f t="shared" ca="1" si="208"/>
        <v>4</v>
      </c>
      <c r="FM13" s="295">
        <f t="shared" ca="1" si="209"/>
        <v>4</v>
      </c>
      <c r="FN13" s="289" t="str">
        <f t="shared" ca="1" si="210"/>
        <v>04 x 01e - 04</v>
      </c>
      <c r="FO13" s="299" t="str">
        <f t="shared" ca="1" si="211"/>
        <v>1/2/3</v>
      </c>
      <c r="FP13" s="302" t="e">
        <f t="shared" ca="1" si="212"/>
        <v>#VALUE!</v>
      </c>
      <c r="FQ13" s="305" t="e">
        <f t="shared" ca="1" si="213"/>
        <v>#VALUE!</v>
      </c>
      <c r="FR13" s="295">
        <f t="shared" ca="1" si="214"/>
        <v>4</v>
      </c>
      <c r="FS13" s="295">
        <f t="shared" ca="1" si="215"/>
        <v>4</v>
      </c>
      <c r="FT13" s="289" t="e">
        <f t="shared" ca="1" si="216"/>
        <v>#VALUE!</v>
      </c>
      <c r="FU13" s="299" t="e">
        <f t="shared" ca="1" si="217"/>
        <v>#VALUE!</v>
      </c>
      <c r="FV13" s="308" t="e">
        <f t="shared" ca="1" si="218"/>
        <v>#VALUE!</v>
      </c>
      <c r="FW13" s="305" t="e">
        <f t="shared" ca="1" si="219"/>
        <v>#VALUE!</v>
      </c>
      <c r="FX13" s="295">
        <f t="shared" ca="1" si="220"/>
        <v>4</v>
      </c>
      <c r="FY13" s="295">
        <f t="shared" ca="1" si="221"/>
        <v>4</v>
      </c>
      <c r="FZ13" s="289" t="e">
        <f t="shared" ca="1" si="222"/>
        <v>#VALUE!</v>
      </c>
      <c r="GA13" s="299" t="e">
        <f t="shared" ca="1" si="223"/>
        <v>#VALUE!</v>
      </c>
      <c r="GB13" s="311" t="e">
        <f t="shared" ca="1" si="224"/>
        <v>#VALUE!</v>
      </c>
      <c r="GC13" s="305" t="e">
        <f t="shared" ca="1" si="225"/>
        <v>#VALUE!</v>
      </c>
      <c r="GD13" s="295">
        <f t="shared" ca="1" si="226"/>
        <v>4</v>
      </c>
      <c r="GE13" s="295">
        <f t="shared" ca="1" si="227"/>
        <v>4</v>
      </c>
      <c r="GF13" s="289" t="e">
        <f t="shared" ca="1" si="228"/>
        <v>#VALUE!</v>
      </c>
      <c r="GG13" s="299" t="e">
        <f t="shared" ca="1" si="229"/>
        <v>#VALUE!</v>
      </c>
      <c r="GH13" s="314" t="e">
        <f t="shared" ca="1" si="230"/>
        <v>#VALUE!</v>
      </c>
      <c r="GI13" s="305" t="e">
        <f t="shared" ca="1" si="231"/>
        <v>#VALUE!</v>
      </c>
      <c r="GJ13" s="295">
        <f t="shared" ca="1" si="232"/>
        <v>4</v>
      </c>
      <c r="GK13" s="295">
        <f t="shared" ca="1" si="233"/>
        <v>4</v>
      </c>
      <c r="GL13" s="289" t="e">
        <f t="shared" ca="1" si="234"/>
        <v>#VALUE!</v>
      </c>
      <c r="GM13" s="299" t="e">
        <f t="shared" ca="1" si="235"/>
        <v>#VALUE!</v>
      </c>
      <c r="GN13" s="317" t="e">
        <f t="shared" ca="1" si="236"/>
        <v>#VALUE!</v>
      </c>
      <c r="GO13" s="305" t="e">
        <f t="shared" ca="1" si="237"/>
        <v>#VALUE!</v>
      </c>
      <c r="GP13" s="295">
        <f t="shared" ca="1" si="238"/>
        <v>4</v>
      </c>
      <c r="GQ13" s="295">
        <f t="shared" ca="1" si="239"/>
        <v>4</v>
      </c>
      <c r="GR13" s="289" t="e">
        <f t="shared" ca="1" si="240"/>
        <v>#VALUE!</v>
      </c>
      <c r="GS13" s="299" t="e">
        <f t="shared" ca="1" si="241"/>
        <v>#VALUE!</v>
      </c>
      <c r="GT13" s="320" t="e">
        <f t="shared" ca="1" si="242"/>
        <v>#VALUE!</v>
      </c>
      <c r="GU13" s="305" t="e">
        <f t="shared" ca="1" si="243"/>
        <v>#VALUE!</v>
      </c>
      <c r="GV13" s="323" t="e">
        <f ca="1">GT13+IF(COUNTIF(OFFSET($GU$4:$GU$7,$AX13,0),GU13)&gt;1,FA13*10^GV$3)</f>
        <v>#VALUE!</v>
      </c>
      <c r="GW13" s="285" t="e">
        <f t="shared" ca="1" si="244"/>
        <v>#VALUE!</v>
      </c>
      <c r="GX13" s="326" t="e">
        <f ca="1">GV13+IF(COUNTIF(OFFSET($GW$4:$GW$7,$AX13,0),GW13)&gt;1,FF13*10^GX$3)</f>
        <v>#VALUE!</v>
      </c>
      <c r="GY13" s="285" t="e">
        <f ca="1">RANK(GX13,OFFSET(GX$4:GX$7,$AX13,0))&amp;$E13</f>
        <v>#VALUE!</v>
      </c>
      <c r="GZ13"/>
      <c r="HA13"/>
      <c r="HB13"/>
      <c r="HC13"/>
      <c r="HD13"/>
      <c r="HE13"/>
      <c r="HF13"/>
      <c r="HG13"/>
      <c r="HH13"/>
    </row>
    <row r="14" spans="1:216" ht="15.75" thickBot="1" x14ac:dyDescent="0.3">
      <c r="A14" s="41">
        <v>36</v>
      </c>
      <c r="B14" s="62">
        <v>43276</v>
      </c>
      <c r="C14" s="63">
        <v>0.83333333333333337</v>
      </c>
      <c r="D14" s="62" t="s">
        <v>257</v>
      </c>
      <c r="E14" s="69" t="s">
        <v>131</v>
      </c>
      <c r="F14" s="226" t="s">
        <v>149</v>
      </c>
      <c r="G14" s="227" t="s">
        <v>261</v>
      </c>
      <c r="H14" s="56"/>
      <c r="I14" s="57"/>
      <c r="J14" s="49"/>
      <c r="K14" s="50" t="str">
        <f t="shared" si="0"/>
        <v/>
      </c>
      <c r="L14" s="51">
        <v>10</v>
      </c>
      <c r="M14" s="49"/>
      <c r="N14" s="58"/>
      <c r="O14" s="59"/>
      <c r="P14" s="61"/>
      <c r="Q14" s="371"/>
      <c r="R14" s="391"/>
      <c r="S14" s="391"/>
      <c r="T14" s="391"/>
      <c r="U14" s="391"/>
      <c r="V14" s="391"/>
      <c r="W14" s="391"/>
      <c r="X14" s="391"/>
      <c r="Y14" s="391"/>
      <c r="Z14" s="392"/>
      <c r="AA14" s="50"/>
      <c r="AB14" s="390"/>
      <c r="AC14" s="393"/>
      <c r="AD14" s="394"/>
      <c r="AE14" s="394"/>
      <c r="AF14" s="394"/>
      <c r="AG14" s="394"/>
      <c r="AH14" s="394"/>
      <c r="AI14" s="394"/>
      <c r="AJ14" s="394"/>
      <c r="AK14" s="392"/>
      <c r="AL14" s="270" t="str">
        <f t="shared" si="1"/>
        <v>Spa-Mar</v>
      </c>
      <c r="AM14" s="270" t="str">
        <f t="shared" si="2"/>
        <v/>
      </c>
      <c r="AN14" s="270" t="str">
        <f t="shared" si="3"/>
        <v/>
      </c>
      <c r="AO14" s="271" t="str">
        <f t="shared" si="29"/>
        <v/>
      </c>
      <c r="AP14" s="271" t="str">
        <f t="shared" si="30"/>
        <v/>
      </c>
      <c r="AQ14" s="271" t="str">
        <f t="shared" si="31"/>
        <v/>
      </c>
      <c r="AR14" s="271" t="str">
        <f t="shared" si="32"/>
        <v/>
      </c>
      <c r="AS14" s="271"/>
      <c r="AT14" s="271"/>
      <c r="AU14" s="271"/>
      <c r="AV14" s="271"/>
      <c r="AW14" s="271"/>
      <c r="AX14" s="272" t="str">
        <f t="shared" si="111"/>
        <v/>
      </c>
      <c r="AY14" s="271"/>
      <c r="AZ14" s="271"/>
      <c r="BA14" s="271"/>
      <c r="BB14" s="271"/>
      <c r="BC14" s="271"/>
      <c r="BD14" s="271"/>
      <c r="BE14" s="271"/>
      <c r="BF14" s="271"/>
      <c r="BG14" s="271"/>
      <c r="BH14" s="271"/>
      <c r="BI14" s="271"/>
      <c r="BJ14" s="271"/>
      <c r="BK14" s="271"/>
      <c r="BL14" s="271"/>
      <c r="BM14" s="271"/>
      <c r="BN14" s="271"/>
      <c r="BO14"/>
      <c r="BP14" s="364" t="s">
        <v>229</v>
      </c>
      <c r="BQ14" s="170" t="str">
        <f t="shared" ref="BQ14" ca="1" si="245">IF(COUNTA(BQ10:BQ13)*(COUNTA(BQ10:BQ13)+1)/2=SUM(BQ10:BQ13),"OK","NIET OK")</f>
        <v>NIET OK</v>
      </c>
      <c r="BR14" s="278"/>
      <c r="BS14" s="171" t="str">
        <f t="shared" ref="BS14" ca="1" si="246">IF(COUNTA(BS10:BS13)*(COUNTA(BS10:BS13)+1)/2=SUM(BS10:BS13),"OK","NIET OK")</f>
        <v>NIET OK</v>
      </c>
      <c r="BT14" s="296"/>
      <c r="BU14" s="296"/>
      <c r="BV14" s="172"/>
      <c r="BW14" s="172"/>
      <c r="BX14" s="173"/>
      <c r="BY14" s="171" t="e">
        <f t="shared" ref="BY14" ca="1" si="247">IF(COUNTA(BY10:BY13)*(COUNTA(BY10:BY13)+1)/2=SUM(BY10:BY13),"OK","NIET OK")</f>
        <v>#VALUE!</v>
      </c>
      <c r="BZ14" s="296"/>
      <c r="CA14" s="296"/>
      <c r="CB14" s="172"/>
      <c r="CC14" s="172"/>
      <c r="CD14" s="173"/>
      <c r="CE14" s="171" t="e">
        <f t="shared" ref="CE14" ca="1" si="248">IF(COUNTA(CE10:CE13)*(COUNTA(CE10:CE13)+1)/2=SUM(CE10:CE13),"OK","NIET OK")</f>
        <v>#VALUE!</v>
      </c>
      <c r="CF14" s="296"/>
      <c r="CG14" s="296"/>
      <c r="CH14" s="172"/>
      <c r="CI14" s="172"/>
      <c r="CJ14" s="173"/>
      <c r="CK14" s="171" t="e">
        <f t="shared" ref="CK14" ca="1" si="249">IF(COUNTA(CK10:CK13)*(COUNTA(CK10:CK13)+1)/2=SUM(CK10:CK13),"OK","NIET OK")</f>
        <v>#VALUE!</v>
      </c>
      <c r="CL14" s="296"/>
      <c r="CM14" s="296"/>
      <c r="CN14" s="172"/>
      <c r="CO14" s="172"/>
      <c r="CP14" s="173"/>
      <c r="CQ14" s="171" t="e">
        <f t="shared" ref="CQ14" ca="1" si="250">IF(COUNTA(CQ10:CQ13)*(COUNTA(CQ10:CQ13)+1)/2=SUM(CQ10:CQ13),"OK","NIET OK")</f>
        <v>#VALUE!</v>
      </c>
      <c r="CR14" s="296"/>
      <c r="CS14" s="296"/>
      <c r="CT14" s="172"/>
      <c r="CU14" s="172"/>
      <c r="CV14" s="173"/>
      <c r="CW14" s="171" t="e">
        <f t="shared" ref="CW14" ca="1" si="251">IF(COUNTA(CW10:CW13)*(COUNTA(CW10:CW13)+1)/2=SUM(CW10:CW13),"OK","NIET OK")</f>
        <v>#VALUE!</v>
      </c>
      <c r="CX14" s="296"/>
      <c r="CY14" s="296"/>
      <c r="CZ14" s="172"/>
      <c r="DA14" s="172"/>
      <c r="DB14" s="173"/>
      <c r="DC14" s="171" t="e">
        <f t="shared" ref="DC14" ca="1" si="252">IF(COUNTA(DC10:DC13)*(COUNTA(DC10:DC13)+1)/2=SUM(DC10:DC13),"OK","NIET OK")</f>
        <v>#VALUE!</v>
      </c>
      <c r="DD14" s="185"/>
      <c r="DE14" s="181" t="e">
        <f t="shared" ref="DE14" ca="1" si="253">IF(COUNTA(DE10:DE13)*(COUNTA(DE10:DE13)+1)/2=SUM(DE10:DE13),"OK","NIET OK")</f>
        <v>#VALUE!</v>
      </c>
      <c r="DF14" s="189"/>
      <c r="DG14" s="181" t="e">
        <f t="shared" ref="DG14" ca="1" si="254">IF(COUNTA(DG10:DG13)*(COUNTA(DG10:DG13)+1)/2=SUM(VALUE(LEFT(DG10)),VALUE(LEFT(DG11)),VALUE(LEFT(DG12)),VALUE(LEFT(DG13))),"OK","NIET OK")</f>
        <v>#VALUE!</v>
      </c>
      <c r="DH14" s="348"/>
      <c r="DI14" s="349"/>
      <c r="DJ14" s="349"/>
      <c r="DK14" s="349"/>
      <c r="DL14" s="349"/>
      <c r="DM14" s="350"/>
      <c r="DN14" s="351"/>
      <c r="DO14" s="351"/>
      <c r="DP14" s="351" t="str">
        <f ca="1">IFERROR(OFFSET($Q$51,MATCH(LEFT($DN14),$Q$52:$Q$57,0),MATCH(VALUE(RIGHT($DN14)),$R$51:$Z$51,0)),"")</f>
        <v/>
      </c>
      <c r="DQ14" s="351" t="str">
        <f t="shared" ca="1" si="67"/>
        <v/>
      </c>
      <c r="DR14" s="353" t="str">
        <f t="shared" ca="1" si="68"/>
        <v/>
      </c>
      <c r="DS14" s="201"/>
      <c r="DT14" s="204"/>
      <c r="DU14" s="204"/>
      <c r="DV14" s="204"/>
      <c r="DW14" s="204"/>
      <c r="DX14" s="195"/>
      <c r="DY14" s="156"/>
      <c r="DZ14" s="156"/>
      <c r="EA14" s="156" t="str">
        <f ca="1">IFERROR(OFFSET($Q$51,MATCH(LEFT($DN14),$Q$52:$Q$57,0),MATCH(VALUE(RIGHT($DN14)),$R$51:$Z$51,0)),"")</f>
        <v/>
      </c>
      <c r="EB14" s="156" t="str">
        <f t="shared" ca="1" si="199"/>
        <v/>
      </c>
      <c r="EC14" s="156" t="str">
        <f ca="1">IF(OR(AC14&lt;1,EB14=""),"",IF(LEFT(EB14,3)="Noo","NIe",LEFT(EB14,3))&amp;IF(ISERROR(MATCH(EB14,$Q:$Q,0)),"?",""))</f>
        <v/>
      </c>
      <c r="ED14" s="270" t="str">
        <f t="shared" si="5"/>
        <v>Spa-Mar</v>
      </c>
      <c r="EE14" s="270" t="str">
        <f t="shared" si="6"/>
        <v/>
      </c>
      <c r="EF14" s="270" t="str">
        <f t="shared" si="7"/>
        <v/>
      </c>
      <c r="EG14" s="271" t="str">
        <f t="shared" si="8"/>
        <v/>
      </c>
      <c r="EH14" s="271" t="str">
        <f t="shared" si="9"/>
        <v/>
      </c>
      <c r="EI14" s="271" t="str">
        <f t="shared" si="10"/>
        <v/>
      </c>
      <c r="EJ14" s="271" t="str">
        <f t="shared" si="75"/>
        <v/>
      </c>
      <c r="EK14" s="271"/>
      <c r="EL14" s="271"/>
      <c r="EM14" s="271"/>
      <c r="EN14" s="271"/>
      <c r="EO14" s="271"/>
      <c r="EP14" s="272" t="str">
        <f t="shared" si="116"/>
        <v/>
      </c>
      <c r="EQ14" s="271"/>
      <c r="ER14" s="271"/>
      <c r="ES14" s="271"/>
      <c r="ET14" s="271"/>
      <c r="EU14" s="271"/>
      <c r="EV14" s="271"/>
      <c r="EW14" s="271"/>
      <c r="EX14" s="271"/>
      <c r="EY14" s="271"/>
      <c r="EZ14" s="271"/>
      <c r="FA14" s="271"/>
      <c r="FB14" s="271"/>
      <c r="FC14" s="271"/>
      <c r="FD14" s="271"/>
      <c r="FE14" s="271"/>
      <c r="FF14" s="271"/>
      <c r="FG14"/>
      <c r="FH14" s="364" t="s">
        <v>229</v>
      </c>
      <c r="FI14" s="170" t="str">
        <f t="shared" ref="FI14" ca="1" si="255">IF(COUNTA(FI10:FI13)*(COUNTA(FI10:FI13)+1)/2=SUM(FI10:FI13),"OK","NIET OK")</f>
        <v>NIET OK</v>
      </c>
      <c r="FJ14" s="278"/>
      <c r="FK14" s="171" t="str">
        <f t="shared" ref="FK14" ca="1" si="256">IF(COUNTA(FK10:FK13)*(COUNTA(FK10:FK13)+1)/2=SUM(FK10:FK13),"OK","NIET OK")</f>
        <v>NIET OK</v>
      </c>
      <c r="FL14" s="296"/>
      <c r="FM14" s="296"/>
      <c r="FN14" s="172"/>
      <c r="FO14" s="172"/>
      <c r="FP14" s="173"/>
      <c r="FQ14" s="171" t="e">
        <f t="shared" ref="FQ14" ca="1" si="257">IF(COUNTA(FQ10:FQ13)*(COUNTA(FQ10:FQ13)+1)/2=SUM(FQ10:FQ13),"OK","NIET OK")</f>
        <v>#VALUE!</v>
      </c>
      <c r="FR14" s="296"/>
      <c r="FS14" s="296"/>
      <c r="FT14" s="172"/>
      <c r="FU14" s="172"/>
      <c r="FV14" s="173"/>
      <c r="FW14" s="171" t="e">
        <f t="shared" ref="FW14" ca="1" si="258">IF(COUNTA(FW10:FW13)*(COUNTA(FW10:FW13)+1)/2=SUM(FW10:FW13),"OK","NIET OK")</f>
        <v>#VALUE!</v>
      </c>
      <c r="FX14" s="296"/>
      <c r="FY14" s="296"/>
      <c r="FZ14" s="172"/>
      <c r="GA14" s="172"/>
      <c r="GB14" s="173"/>
      <c r="GC14" s="171" t="e">
        <f t="shared" ref="GC14" ca="1" si="259">IF(COUNTA(GC10:GC13)*(COUNTA(GC10:GC13)+1)/2=SUM(GC10:GC13),"OK","NIET OK")</f>
        <v>#VALUE!</v>
      </c>
      <c r="GD14" s="296"/>
      <c r="GE14" s="296"/>
      <c r="GF14" s="172"/>
      <c r="GG14" s="172"/>
      <c r="GH14" s="173"/>
      <c r="GI14" s="171" t="e">
        <f t="shared" ref="GI14" ca="1" si="260">IF(COUNTA(GI10:GI13)*(COUNTA(GI10:GI13)+1)/2=SUM(GI10:GI13),"OK","NIET OK")</f>
        <v>#VALUE!</v>
      </c>
      <c r="GJ14" s="296"/>
      <c r="GK14" s="296"/>
      <c r="GL14" s="172"/>
      <c r="GM14" s="172"/>
      <c r="GN14" s="173"/>
      <c r="GO14" s="171" t="e">
        <f t="shared" ref="GO14" ca="1" si="261">IF(COUNTA(GO10:GO13)*(COUNTA(GO10:GO13)+1)/2=SUM(GO10:GO13),"OK","NIET OK")</f>
        <v>#VALUE!</v>
      </c>
      <c r="GP14" s="296"/>
      <c r="GQ14" s="296"/>
      <c r="GR14" s="172"/>
      <c r="GS14" s="172"/>
      <c r="GT14" s="173"/>
      <c r="GU14" s="171" t="e">
        <f t="shared" ref="GU14" ca="1" si="262">IF(COUNTA(GU10:GU13)*(COUNTA(GU10:GU13)+1)/2=SUM(GU10:GU13),"OK","NIET OK")</f>
        <v>#VALUE!</v>
      </c>
      <c r="GV14" s="185"/>
      <c r="GW14" s="181" t="e">
        <f t="shared" ref="GW14" ca="1" si="263">IF(COUNTA(GW10:GW13)*(COUNTA(GW10:GW13)+1)/2=SUM(GW10:GW13),"OK","NIET OK")</f>
        <v>#VALUE!</v>
      </c>
      <c r="GX14" s="189"/>
      <c r="GY14" s="181" t="e">
        <f t="shared" ref="GY14" ca="1" si="264">IF(COUNTA(GY10:GY13)*(COUNTA(GY10:GY13)+1)/2=SUM(VALUE(LEFT(GY10)),VALUE(LEFT(GY11)),VALUE(LEFT(GY12)),VALUE(LEFT(GY13))),"OK","NIET OK")</f>
        <v>#VALUE!</v>
      </c>
      <c r="GZ14"/>
      <c r="HA14"/>
      <c r="HB14"/>
      <c r="HC14"/>
      <c r="HD14"/>
      <c r="HE14"/>
      <c r="HF14"/>
      <c r="HG14"/>
      <c r="HH14"/>
    </row>
    <row r="15" spans="1:216" x14ac:dyDescent="0.25">
      <c r="A15" s="41">
        <v>5</v>
      </c>
      <c r="B15" s="42">
        <v>43267</v>
      </c>
      <c r="C15" s="43">
        <v>0.5</v>
      </c>
      <c r="D15" s="62" t="s">
        <v>255</v>
      </c>
      <c r="E15" s="70" t="s">
        <v>132</v>
      </c>
      <c r="F15" s="236" t="s">
        <v>115</v>
      </c>
      <c r="G15" s="237" t="s">
        <v>264</v>
      </c>
      <c r="H15" s="65"/>
      <c r="I15" s="48"/>
      <c r="J15" s="49"/>
      <c r="K15" s="50" t="str">
        <f t="shared" si="0"/>
        <v/>
      </c>
      <c r="L15" s="51">
        <v>10</v>
      </c>
      <c r="M15" s="49"/>
      <c r="N15" s="66"/>
      <c r="O15" s="53"/>
      <c r="P15" s="61"/>
      <c r="Q15" s="374"/>
      <c r="R15" s="395"/>
      <c r="S15" s="395"/>
      <c r="T15" s="395"/>
      <c r="U15" s="395"/>
      <c r="V15" s="395"/>
      <c r="W15" s="395"/>
      <c r="X15" s="395"/>
      <c r="Y15" s="395"/>
      <c r="Z15" s="396"/>
      <c r="AA15" s="50"/>
      <c r="AB15" s="390"/>
      <c r="AC15" s="397"/>
      <c r="AD15" s="398"/>
      <c r="AE15" s="398"/>
      <c r="AF15" s="398"/>
      <c r="AG15" s="398"/>
      <c r="AH15" s="398"/>
      <c r="AI15" s="398"/>
      <c r="AJ15" s="398"/>
      <c r="AK15" s="396"/>
      <c r="AL15" s="270" t="str">
        <f t="shared" si="1"/>
        <v>Fra-Aus</v>
      </c>
      <c r="AM15" s="270" t="str">
        <f t="shared" si="2"/>
        <v/>
      </c>
      <c r="AN15" s="270" t="str">
        <f t="shared" si="3"/>
        <v/>
      </c>
      <c r="AO15" s="271" t="str">
        <f t="shared" si="29"/>
        <v/>
      </c>
      <c r="AP15" s="271" t="str">
        <f t="shared" si="30"/>
        <v/>
      </c>
      <c r="AQ15" s="271" t="str">
        <f t="shared" si="31"/>
        <v/>
      </c>
      <c r="AR15" s="271" t="str">
        <f t="shared" si="32"/>
        <v/>
      </c>
      <c r="AS15" s="271"/>
      <c r="AT15" s="272" t="str">
        <f t="shared" ref="AT15" si="265">$AS16</f>
        <v>Fra</v>
      </c>
      <c r="AU15" s="271" t="str">
        <f t="shared" ref="AU15" si="266">$AS17</f>
        <v>Aus</v>
      </c>
      <c r="AV15" s="271" t="str">
        <f t="shared" ref="AV15" si="267">$AS18</f>
        <v>Per</v>
      </c>
      <c r="AW15" s="271" t="str">
        <f t="shared" ref="AW15" si="268">$AS19</f>
        <v>Den</v>
      </c>
      <c r="AX15" s="272" t="str">
        <f t="shared" si="111"/>
        <v/>
      </c>
      <c r="AY15" s="272"/>
      <c r="AZ15" s="272" t="str">
        <f t="shared" ref="AZ15" si="269">$AS16</f>
        <v>Fra</v>
      </c>
      <c r="BA15" s="271" t="str">
        <f t="shared" ref="BA15" si="270">$AS17</f>
        <v>Aus</v>
      </c>
      <c r="BB15" s="271" t="str">
        <f t="shared" ref="BB15" si="271">$AS18</f>
        <v>Per</v>
      </c>
      <c r="BC15" s="271" t="str">
        <f t="shared" ref="BC15" si="272">$AS19</f>
        <v>Den</v>
      </c>
      <c r="BD15" s="273"/>
      <c r="BE15" s="272" t="str">
        <f t="shared" ref="BE15" si="273">$AS16</f>
        <v>Fra</v>
      </c>
      <c r="BF15" s="271" t="str">
        <f t="shared" ref="BF15" si="274">$AS17</f>
        <v>Aus</v>
      </c>
      <c r="BG15" s="271" t="str">
        <f t="shared" ref="BG15" si="275">$AS18</f>
        <v>Per</v>
      </c>
      <c r="BH15" s="271" t="str">
        <f t="shared" ref="BH15" si="276">$AS19</f>
        <v>Den</v>
      </c>
      <c r="BI15" s="273"/>
      <c r="BJ15" s="272" t="str">
        <f t="shared" ref="BJ15" si="277">$AS16</f>
        <v>Fra</v>
      </c>
      <c r="BK15" s="271" t="str">
        <f t="shared" ref="BK15" si="278">$AS17</f>
        <v>Aus</v>
      </c>
      <c r="BL15" s="271" t="str">
        <f t="shared" ref="BL15" si="279">$AS18</f>
        <v>Per</v>
      </c>
      <c r="BM15" s="271" t="str">
        <f t="shared" ref="BM15" si="280">$AS19</f>
        <v>Den</v>
      </c>
      <c r="BN15" s="273"/>
      <c r="BO15"/>
      <c r="BP15" s="364" t="s">
        <v>233</v>
      </c>
      <c r="BR15" s="279"/>
      <c r="BT15" s="297"/>
      <c r="BU15" s="297"/>
      <c r="BZ15" s="297"/>
      <c r="CA15" s="290"/>
      <c r="CF15" s="297"/>
      <c r="CG15" s="290"/>
      <c r="CL15" s="297"/>
      <c r="CM15" s="290"/>
      <c r="CR15" s="297"/>
      <c r="CS15" s="290"/>
      <c r="CX15" s="297"/>
      <c r="CY15" s="290"/>
      <c r="DH15" s="348"/>
      <c r="DI15" s="349"/>
      <c r="DJ15" s="349"/>
      <c r="DK15" s="349"/>
      <c r="DL15" s="349"/>
      <c r="DM15" s="350"/>
      <c r="DN15" s="351"/>
      <c r="DO15" s="351"/>
      <c r="DP15" s="351" t="str">
        <f ca="1">IFERROR(OFFSET($Q$51,MATCH(LEFT($DN15),$Q$52:$Q$57,0),MATCH(VALUE(RIGHT($DN15)),$R$51:$Z$51,0)),"")</f>
        <v/>
      </c>
      <c r="DQ15" s="351" t="str">
        <f t="shared" ca="1" si="67"/>
        <v/>
      </c>
      <c r="DR15" s="353" t="str">
        <f t="shared" ca="1" si="68"/>
        <v/>
      </c>
      <c r="DS15" s="201"/>
      <c r="DT15" s="204"/>
      <c r="DU15" s="204"/>
      <c r="DV15" s="204"/>
      <c r="DW15" s="204"/>
      <c r="DX15" s="195"/>
      <c r="DY15" s="156"/>
      <c r="DZ15" s="156"/>
      <c r="EA15" s="156" t="str">
        <f ca="1">IFERROR(OFFSET($Q$51,MATCH(LEFT($DN15),$Q$52:$Q$57,0),MATCH(VALUE(RIGHT($DN15)),$R$51:$Z$51,0)),"")</f>
        <v/>
      </c>
      <c r="EB15" s="156" t="str">
        <f t="shared" ca="1" si="199"/>
        <v/>
      </c>
      <c r="EC15" s="156" t="str">
        <f ca="1">IF(OR(AC15&lt;1,EB15=""),"",IF(LEFT(EB15,3)="Noo","NIe",LEFT(EB15,3))&amp;IF(ISERROR(MATCH(EB15,$Q:$Q,0)),"?",""))</f>
        <v/>
      </c>
      <c r="ED15" s="270" t="str">
        <f t="shared" si="5"/>
        <v>Fra-Aus</v>
      </c>
      <c r="EE15" s="270" t="str">
        <f t="shared" si="6"/>
        <v/>
      </c>
      <c r="EF15" s="270" t="str">
        <f t="shared" si="7"/>
        <v/>
      </c>
      <c r="EG15" s="271" t="str">
        <f t="shared" si="8"/>
        <v/>
      </c>
      <c r="EH15" s="271" t="str">
        <f t="shared" si="9"/>
        <v/>
      </c>
      <c r="EI15" s="271" t="str">
        <f t="shared" si="10"/>
        <v/>
      </c>
      <c r="EJ15" s="271" t="str">
        <f t="shared" si="75"/>
        <v/>
      </c>
      <c r="EK15" s="271"/>
      <c r="EL15" s="272" t="str">
        <f t="shared" ref="EL15" si="281">$AS16</f>
        <v>Fra</v>
      </c>
      <c r="EM15" s="271" t="str">
        <f t="shared" ref="EM15" si="282">$AS17</f>
        <v>Aus</v>
      </c>
      <c r="EN15" s="271" t="str">
        <f t="shared" ref="EN15" si="283">$AS18</f>
        <v>Per</v>
      </c>
      <c r="EO15" s="271" t="str">
        <f t="shared" ref="EO15" si="284">$AS19</f>
        <v>Den</v>
      </c>
      <c r="EP15" s="272" t="str">
        <f t="shared" si="116"/>
        <v/>
      </c>
      <c r="EQ15" s="272"/>
      <c r="ER15" s="272" t="str">
        <f t="shared" ref="ER15" si="285">$AS16</f>
        <v>Fra</v>
      </c>
      <c r="ES15" s="271" t="str">
        <f t="shared" ref="ES15" si="286">$AS17</f>
        <v>Aus</v>
      </c>
      <c r="ET15" s="271" t="str">
        <f t="shared" ref="ET15" si="287">$AS18</f>
        <v>Per</v>
      </c>
      <c r="EU15" s="271" t="str">
        <f t="shared" ref="EU15" si="288">$AS19</f>
        <v>Den</v>
      </c>
      <c r="EV15" s="273"/>
      <c r="EW15" s="272" t="str">
        <f t="shared" ref="EW15" si="289">$AS16</f>
        <v>Fra</v>
      </c>
      <c r="EX15" s="271" t="str">
        <f t="shared" ref="EX15" si="290">$AS17</f>
        <v>Aus</v>
      </c>
      <c r="EY15" s="271" t="str">
        <f t="shared" ref="EY15" si="291">$AS18</f>
        <v>Per</v>
      </c>
      <c r="EZ15" s="271" t="str">
        <f t="shared" ref="EZ15" si="292">$AS19</f>
        <v>Den</v>
      </c>
      <c r="FA15" s="273"/>
      <c r="FB15" s="272" t="str">
        <f t="shared" ref="FB15" si="293">$AS16</f>
        <v>Fra</v>
      </c>
      <c r="FC15" s="271" t="str">
        <f t="shared" ref="FC15" si="294">$AS17</f>
        <v>Aus</v>
      </c>
      <c r="FD15" s="271" t="str">
        <f t="shared" ref="FD15" si="295">$AS18</f>
        <v>Per</v>
      </c>
      <c r="FE15" s="271" t="str">
        <f t="shared" ref="FE15" si="296">$AS19</f>
        <v>Den</v>
      </c>
      <c r="FF15" s="273"/>
      <c r="FG15"/>
      <c r="FH15" s="364" t="s">
        <v>233</v>
      </c>
      <c r="FJ15" s="279"/>
      <c r="FL15" s="297"/>
      <c r="FM15" s="297"/>
      <c r="FR15" s="297"/>
      <c r="FS15" s="290"/>
      <c r="FX15" s="297"/>
      <c r="FY15" s="290"/>
      <c r="GD15" s="297"/>
      <c r="GE15" s="290"/>
      <c r="GJ15" s="297"/>
      <c r="GK15" s="290"/>
      <c r="GP15" s="297"/>
      <c r="GQ15" s="290"/>
      <c r="GZ15"/>
      <c r="HA15"/>
      <c r="HB15"/>
      <c r="HC15"/>
      <c r="HD15"/>
      <c r="HE15"/>
      <c r="HF15"/>
      <c r="HG15"/>
      <c r="HH15"/>
    </row>
    <row r="16" spans="1:216" x14ac:dyDescent="0.25">
      <c r="A16" s="41">
        <v>6</v>
      </c>
      <c r="B16" s="42">
        <v>43267</v>
      </c>
      <c r="C16" s="43">
        <v>0.75</v>
      </c>
      <c r="D16" s="44" t="s">
        <v>256</v>
      </c>
      <c r="E16" s="45" t="s">
        <v>132</v>
      </c>
      <c r="F16" s="238" t="s">
        <v>265</v>
      </c>
      <c r="G16" s="239" t="s">
        <v>266</v>
      </c>
      <c r="H16" s="56"/>
      <c r="I16" s="57"/>
      <c r="J16" s="49"/>
      <c r="K16" s="50" t="str">
        <f t="shared" si="0"/>
        <v/>
      </c>
      <c r="L16" s="51">
        <v>10</v>
      </c>
      <c r="M16" s="49"/>
      <c r="N16" s="58"/>
      <c r="O16" s="59"/>
      <c r="P16" s="60" t="s">
        <v>144</v>
      </c>
      <c r="Q16" s="257" t="s">
        <v>115</v>
      </c>
      <c r="R16" s="382">
        <f t="shared" ref="R16:R19" ca="1" si="297">COUNT(AZ16:BC16)</f>
        <v>0</v>
      </c>
      <c r="S16" s="382">
        <f t="shared" ca="1" si="130"/>
        <v>0</v>
      </c>
      <c r="T16" s="382">
        <f t="shared" ca="1" si="131"/>
        <v>0</v>
      </c>
      <c r="U16" s="382">
        <f t="shared" ca="1" si="132"/>
        <v>0</v>
      </c>
      <c r="V16" s="383">
        <f t="shared" ref="V16:V19" ca="1" si="298">BD16</f>
        <v>0</v>
      </c>
      <c r="W16" s="384">
        <f t="shared" ref="W16:W19" ca="1" si="299">BN16</f>
        <v>0</v>
      </c>
      <c r="X16" s="385">
        <f t="shared" ca="1" si="135"/>
        <v>0</v>
      </c>
      <c r="Y16" s="386">
        <f t="shared" ref="Y16:Y19" ca="1" si="300">BI16</f>
        <v>0</v>
      </c>
      <c r="Z16" s="387" t="str">
        <f ca="1">IF(SUM(OFFSET(R$4:R$7,$AX16,0))=0,"",IFERROR(DG16,"")&amp;IF(SUM(OFFSET(R$4:R$7,$AX16,0))&lt;12,"?",""))</f>
        <v/>
      </c>
      <c r="AA16" s="50" t="str">
        <f ca="1">IF(AK16="","",(IF(V16=AG16,1)+IF(W16=AH16,1)+IF(X16=AI16,1)+IF(Y16=AJ16,1)+IF(Z16=AK16,1))/5*AB16)</f>
        <v/>
      </c>
      <c r="AB16" s="390">
        <v>5</v>
      </c>
      <c r="AC16" s="388">
        <f t="shared" ca="1" si="137"/>
        <v>0</v>
      </c>
      <c r="AD16" s="382">
        <f t="shared" ca="1" si="138"/>
        <v>0</v>
      </c>
      <c r="AE16" s="382">
        <f t="shared" ca="1" si="139"/>
        <v>0</v>
      </c>
      <c r="AF16" s="382">
        <f t="shared" ca="1" si="140"/>
        <v>0</v>
      </c>
      <c r="AG16" s="383">
        <f t="shared" ca="1" si="141"/>
        <v>0</v>
      </c>
      <c r="AH16" s="384">
        <f t="shared" ca="1" si="142"/>
        <v>0</v>
      </c>
      <c r="AI16" s="385">
        <f t="shared" ref="AI16:AI19" ca="1" si="301">AH16-AJ16</f>
        <v>0</v>
      </c>
      <c r="AJ16" s="386">
        <f t="shared" ca="1" si="144"/>
        <v>0</v>
      </c>
      <c r="AK16" s="389" t="str">
        <f ca="1">IF(SUM(OFFSET(AC$4:AC$7,$AX16,0))=0,"",IFERROR($GY16,"")&amp;IF(SUM(OFFSET(AC$4:AC$7,$AX16,0))&lt;12,"?",""))</f>
        <v/>
      </c>
      <c r="AL16" s="270" t="str">
        <f t="shared" si="1"/>
        <v>Per-Den</v>
      </c>
      <c r="AM16" s="270" t="str">
        <f t="shared" si="2"/>
        <v/>
      </c>
      <c r="AN16" s="270" t="str">
        <f t="shared" si="3"/>
        <v/>
      </c>
      <c r="AO16" s="271" t="str">
        <f t="shared" si="29"/>
        <v/>
      </c>
      <c r="AP16" s="271" t="str">
        <f t="shared" si="30"/>
        <v/>
      </c>
      <c r="AQ16" s="271" t="str">
        <f t="shared" si="31"/>
        <v/>
      </c>
      <c r="AR16" s="271" t="str">
        <f t="shared" si="32"/>
        <v/>
      </c>
      <c r="AS16" s="274" t="str">
        <f t="shared" ref="AS16:AS43" si="302">LEFT($Q16,3)</f>
        <v>Fra</v>
      </c>
      <c r="AT16" s="272" t="str">
        <f t="shared" ref="AT16:AW19" ca="1" si="303">IFERROR(VLOOKUP($AS16&amp;"-"&amp;OFFSET(AT$3,MATCH($E16,$E:$E,0)-MATCH($E$4,$E:$E,0),0),$AL:$AR,4,0),"")</f>
        <v/>
      </c>
      <c r="AU16" s="271" t="str">
        <f t="shared" ca="1" si="303"/>
        <v/>
      </c>
      <c r="AV16" s="271" t="str">
        <f t="shared" ca="1" si="303"/>
        <v/>
      </c>
      <c r="AW16" s="271" t="str">
        <f t="shared" ca="1" si="303"/>
        <v/>
      </c>
      <c r="AX16" s="272">
        <f t="shared" si="111"/>
        <v>12</v>
      </c>
      <c r="AY16" s="272">
        <v>1</v>
      </c>
      <c r="AZ16" s="272" t="str">
        <f t="shared" ref="AZ16:BC19" ca="1" si="304">IFERROR(VLOOKUP($AS16&amp;"-"&amp;OFFSET(AZ$3,MATCH($E16,$E:$E,0)-MATCH($E$4,$E:$E,0),0),$AL:$AR,5,0),"")</f>
        <v/>
      </c>
      <c r="BA16" s="271" t="str">
        <f t="shared" ca="1" si="304"/>
        <v/>
      </c>
      <c r="BB16" s="271" t="str">
        <f t="shared" ca="1" si="304"/>
        <v/>
      </c>
      <c r="BC16" s="271" t="str">
        <f t="shared" ca="1" si="304"/>
        <v/>
      </c>
      <c r="BD16" s="273">
        <f t="shared" ref="BD16:BD19" ca="1" si="305">SUM(AZ16:BC16)</f>
        <v>0</v>
      </c>
      <c r="BE16" s="272" t="str">
        <f t="shared" ref="BE16:BH19" ca="1" si="306">IFERROR(VLOOKUP($AS16&amp;"-"&amp;OFFSET(BE$3,MATCH($E16,$E:$E,0)-MATCH($E$4,$E:$E,0),0),$AL:$AR,6,0),"")</f>
        <v/>
      </c>
      <c r="BF16" s="271" t="str">
        <f t="shared" ca="1" si="306"/>
        <v/>
      </c>
      <c r="BG16" s="271" t="str">
        <f t="shared" ca="1" si="306"/>
        <v/>
      </c>
      <c r="BH16" s="271" t="str">
        <f t="shared" ca="1" si="306"/>
        <v/>
      </c>
      <c r="BI16" s="273">
        <f t="shared" ref="BI16:BI19" ca="1" si="307">SUM(BE16:BH16)</f>
        <v>0</v>
      </c>
      <c r="BJ16" s="272" t="str">
        <f t="shared" ref="BJ16:BM19" ca="1" si="308">IFERROR(VLOOKUP($AS16&amp;"-"&amp;OFFSET(BJ$3,MATCH($E16,$E:$E,0)-MATCH($E$4,$E:$E,0),0),$AL:$AR,2,0),"")</f>
        <v/>
      </c>
      <c r="BK16" s="271" t="str">
        <f t="shared" ca="1" si="308"/>
        <v/>
      </c>
      <c r="BL16" s="271" t="str">
        <f t="shared" ca="1" si="308"/>
        <v/>
      </c>
      <c r="BM16" s="271" t="str">
        <f t="shared" ca="1" si="308"/>
        <v/>
      </c>
      <c r="BN16" s="273">
        <f t="shared" ref="BN16:BN19" ca="1" si="309">SUM(BJ16:BM16)</f>
        <v>0</v>
      </c>
      <c r="BO16"/>
      <c r="BP16" s="364" t="s">
        <v>232</v>
      </c>
      <c r="BQ16" s="275">
        <f t="shared" ref="BQ16:BQ19" ca="1" si="310">RANK($BD16,OFFSET($BD$4:$BD$7,$AX16,0),0)</f>
        <v>1</v>
      </c>
      <c r="BR16" s="280">
        <f ca="1">BD16+(IF(COUNTIF(OFFSET($BQ$4:$BQ$7,$AX16,0),$BQ16)&gt;1,IF($R16&gt;0,(MAX(OFFSET($R$4:$R$7,$AX16,0))-$R16)*0.1,)))*10^BR$3</f>
        <v>0</v>
      </c>
      <c r="BS16" s="303">
        <f t="shared" ref="BS16:BS19" ca="1" si="311">RANK($BR16,OFFSET($BR$4:$BR$7,$AX16,0),0)</f>
        <v>1</v>
      </c>
      <c r="BT16" s="293">
        <f t="shared" ref="BT16:BT19" ca="1" si="312">COUNTIF(OFFSET(BS$4:BS$7,$AX16,0),BS16)</f>
        <v>4</v>
      </c>
      <c r="BU16" s="293">
        <f t="shared" ref="BU16:BU19" ca="1" si="313">COUNTIF(OFFSET(BS16,1-$AY16,0,$AY16),BS16)</f>
        <v>1</v>
      </c>
      <c r="BV16" s="287" t="str">
        <f t="shared" ref="BV16:BV19" ca="1" si="314">IF(COUNTIF(OFFSET(BS$4:BS$7,$AX16,0),BS16)&gt;1,       TEXT(BT16,"00")&amp;" x "&amp;TEXT(BS16,"00")&amp;"e - "&amp;       TEXT(BU16,"00"),"")</f>
        <v>04 x 01e - 01</v>
      </c>
      <c r="BW16" s="281" t="str">
        <f t="shared" ref="BW16:BW19" ca="1" si="315">IF(BV16="","",
IF(BT16=2,MATCH(LEFT(BV16,LEN(BV16)-2)&amp;TEXT(IF(VALUE(RIGHT(BV16,2))&gt;1,1,2),"00"),OFFSET(BV16,1-$AY16,0,4),0),"")&amp;
IF(BT16=3,MATCH(LEFT(BV16,LEN(BV16)-2)&amp;TEXT(IF(VALUE(RIGHT(BV16,2))&gt;1,1,2),"00"),OFFSET(BV16,1-$AY16,0,4),0)&amp;"/"&amp;
                      MATCH(LEFT(BV16,LEN(BV16)-2)&amp;TEXT(IF(VALUE(RIGHT(BV16,2))&gt;2,2,3),"00"),OFFSET(BV16,1-$AY16,0,4),0),"")&amp;
IF(BT16=4,MATCH(LEFT(BV16,LEN(BV16)-2)&amp;TEXT(IF(VALUE(RIGHT(BV16,2))&gt;1,1,2),"00"),OFFSET(BV16,1-$AY16,0,4),0)&amp;"/"&amp;
                      MATCH(LEFT(BV16,LEN(BV16)-2)&amp;TEXT(IF(VALUE(RIGHT(BV16,2))&gt;2,2,3),"00"),OFFSET(BV16,1-$AY16,0,4),0)&amp;"/"&amp;
                      MATCH(LEFT(BV16,LEN(BV16)-2)&amp;TEXT(IF(VALUE(RIGHT(BV16,2))&gt;3,3,4),"00"),OFFSET(BV16,1-$AY16,0,4),0),""))</f>
        <v>2/3/4</v>
      </c>
      <c r="BX16" s="300" t="e">
        <f t="shared" ref="BX16:BX19" ca="1" si="316">BR16+(
IF(BT16=2,OFFSET($AZ16,0,BW16-1))+
IF(BT16=3,OFFSET($AZ16,0,VALUE(MID(BW16,1,1))-1)+
                     OFFSET($AZ16,0,VALUE(MID(BW16,3,1))-1))+
IF(BT16=4,OFFSET($AZ16,0,VALUE(MID(BW16,1,1))-1)+
                     OFFSET($AZ16,0,VALUE(MID(BW16,3,1))-1)+
                     OFFSET($AZ16,0,VALUE(MID(BW16,5,1))-1))
)*10^BX$3</f>
        <v>#VALUE!</v>
      </c>
      <c r="BY16" s="303" t="e">
        <f t="shared" ref="BY16:BY19" ca="1" si="317">RANK(BX16,OFFSET(BX$4:BX$7,$AX16,0))</f>
        <v>#VALUE!</v>
      </c>
      <c r="BZ16" s="293">
        <f t="shared" ref="BZ16:BZ19" ca="1" si="318">COUNTIF(OFFSET(BY$4:BY$7,$AX16,0),BY16)</f>
        <v>4</v>
      </c>
      <c r="CA16" s="293">
        <f t="shared" ref="CA16:CA19" ca="1" si="319">COUNTIF(OFFSET(BY16,1-$AY16,0,$AY16),BY16)</f>
        <v>1</v>
      </c>
      <c r="CB16" s="287" t="e">
        <f t="shared" ref="CB16:CB19" ca="1" si="320">IF(COUNTIF(OFFSET(BY$4:BY$7,$AX16,0),BY16)&gt;1,       TEXT(BZ16,"00")&amp;" x "&amp;TEXT(BY16,"00")&amp;"e - "&amp;       TEXT(CA16,"00"),"")</f>
        <v>#VALUE!</v>
      </c>
      <c r="CC16" s="281" t="e">
        <f t="shared" ref="CC16:CC19" ca="1" si="321">IF(CB16="","",
IF(BZ16=2,MATCH(LEFT(CB16,LEN(CB16)-2)&amp;TEXT(IF(VALUE(RIGHT(CB16,2))&gt;1,1,2),"00"),OFFSET(CB16,1-$AY16,0,4),0),"")&amp;
IF(BZ16=3,MATCH(LEFT(CB16,LEN(CB16)-2)&amp;TEXT(IF(VALUE(RIGHT(CB16,2))&gt;1,1,2),"00"),OFFSET(CB16,1-$AY16,0,4),0)&amp;"/"&amp;
                      MATCH(LEFT(CB16,LEN(CB16)-2)&amp;TEXT(IF(VALUE(RIGHT(CB16,2))&gt;2,2,3),"00"),OFFSET(CB16,1-$AY16,0,4),0),"")&amp;
IF(BZ16=4,MATCH(LEFT(CB16,LEN(CB16)-2)&amp;TEXT(IF(VALUE(RIGHT(CB16,2))&gt;1,1,2),"00"),OFFSET(CB16,1-$AY16,0,4),0)&amp;"/"&amp;
                      MATCH(LEFT(CB16,LEN(CB16)-2)&amp;TEXT(IF(VALUE(RIGHT(CB16,2))&gt;2,2,3),"00"),OFFSET(CB16,1-$AY16,0,4),0)&amp;"/"&amp;
                      MATCH(LEFT(CB16,LEN(CB16)-2)&amp;TEXT(IF(VALUE(RIGHT(CB16,2))&gt;3,3,4),"00"),OFFSET(CB16,1-$AY16,0,4),0),""))</f>
        <v>#VALUE!</v>
      </c>
      <c r="CD16" s="306" t="e">
        <f t="shared" ref="CD16:CD19" ca="1" si="322">BX16+(
IF(BZ16=2,OFFSET($BE16,0,CC16-1))+
IF(BZ16=3,OFFSET($BE16,0,VALUE(MID(CC16,1,1))-1)+
                     OFFSET($BE16,0,VALUE(MID(CC16,3,1))-1))+
IF(BZ16=4,OFFSET($BE16,0,VALUE(MID(CC16,1,1))-1)+
                     OFFSET($BE16,0,VALUE(MID(CC16,3,1))-1)+
                     OFFSET($BE16,0,VALUE(MID(CC16,5,1))-1))
)*10^CD$3</f>
        <v>#VALUE!</v>
      </c>
      <c r="CE16" s="303" t="e">
        <f t="shared" ref="CE16:CE19" ca="1" si="323">RANK(CD16,OFFSET(CD$4:CD$7,$AX16,0))</f>
        <v>#VALUE!</v>
      </c>
      <c r="CF16" s="293">
        <f t="shared" ref="CF16:CF19" ca="1" si="324">COUNTIF(OFFSET(CE$4:CE$7,$AX16,0),CE16)</f>
        <v>4</v>
      </c>
      <c r="CG16" s="293">
        <f t="shared" ref="CG16:CG19" ca="1" si="325">COUNTIF(OFFSET(CE16,1-$AY16,0,$AY16),CE16)</f>
        <v>1</v>
      </c>
      <c r="CH16" s="287" t="e">
        <f t="shared" ref="CH16:CH19" ca="1" si="326">IF(COUNTIF(OFFSET(CE$4:CE$7,$AX16,0),CE16)&gt;1,       TEXT(CF16,"00")&amp;" x "&amp;TEXT(CE16,"00")&amp;"e - "&amp;       TEXT(CG16,"00"),"")</f>
        <v>#VALUE!</v>
      </c>
      <c r="CI16" s="281" t="e">
        <f t="shared" ref="CI16:CI19" ca="1" si="327">IF(CH16="","",
IF(CF16=2,MATCH(LEFT(CH16,LEN(CH16)-2)&amp;TEXT(IF(VALUE(RIGHT(CH16,2))&gt;1,1,2),"00"),OFFSET(CH16,1-$AY16,0,4),0),"")&amp;
IF(CF16=3,MATCH(LEFT(CH16,LEN(CH16)-2)&amp;TEXT(IF(VALUE(RIGHT(CH16,2))&gt;1,1,2),"00"),OFFSET(CH16,1-$AY16,0,4),0)&amp;"/"&amp;
                      MATCH(LEFT(CH16,LEN(CH16)-2)&amp;TEXT(IF(VALUE(RIGHT(CH16,2))&gt;2,2,3),"00"),OFFSET(CH16,1-$AY16,0,4),0),"")&amp;
IF(CF16=4,MATCH(LEFT(CH16,LEN(CH16)-2)&amp;TEXT(IF(VALUE(RIGHT(CH16,2))&gt;1,1,2),"00"),OFFSET(CH16,1-$AY16,0,4),0)&amp;"/"&amp;
                      MATCH(LEFT(CH16,LEN(CH16)-2)&amp;TEXT(IF(VALUE(RIGHT(CH16,2))&gt;2,2,3),"00"),OFFSET(CH16,1-$AY16,0,4),0)&amp;"/"&amp;
                      MATCH(LEFT(CH16,LEN(CH16)-2)&amp;TEXT(IF(VALUE(RIGHT(CH16,2))&gt;3,3,4),"00"),OFFSET(CH16,1-$AY16,0,4),0),""))</f>
        <v>#VALUE!</v>
      </c>
      <c r="CJ16" s="309" t="e">
        <f t="shared" ref="CJ16:CJ19" ca="1" si="328">CD16+(
IF(CF16=2,OFFSET($BJ16,0,CI16-1))+
IF(CF16=3,OFFSET($BJ16,0,VALUE(MID(CI16,1,1))-1)+
                     OFFSET($BJ16,0,VALUE(MID(CI16,3,1))-1))+
IF(CF16=4,OFFSET($BJ16,0,VALUE(MID(CI16,1,1))-1)+
                     OFFSET($BJ16,0,VALUE(MID(CI16,3,1))-1)+
                     OFFSET($BJ16,0,VALUE(MID(CI16,5,1))-1))
)*10^CJ$3</f>
        <v>#VALUE!</v>
      </c>
      <c r="CK16" s="303" t="e">
        <f t="shared" ref="CK16:CK19" ca="1" si="329">RANK(CJ16,OFFSET(CJ$4:CJ$7,$AX16,0))</f>
        <v>#VALUE!</v>
      </c>
      <c r="CL16" s="293">
        <f t="shared" ref="CL16:CL19" ca="1" si="330">COUNTIF(OFFSET(CK$4:CK$7,$AX16,0),CK16)</f>
        <v>4</v>
      </c>
      <c r="CM16" s="293">
        <f t="shared" ref="CM16:CM19" ca="1" si="331">COUNTIF(OFFSET(CK16,1-$AY16,0,$AY16),CK16)</f>
        <v>1</v>
      </c>
      <c r="CN16" s="287" t="e">
        <f t="shared" ref="CN16:CN19" ca="1" si="332">IF(COUNTIF(OFFSET(CK$4:CK$7,$AX16,0),CK16)&gt;1,       TEXT(CL16,"00")&amp;" x "&amp;TEXT(CK16,"00")&amp;"e - "&amp;       TEXT(CM16,"00"),"")</f>
        <v>#VALUE!</v>
      </c>
      <c r="CO16" s="281" t="e">
        <f t="shared" ref="CO16:CO19" ca="1" si="333">IF(CN16="","",
IF(CL16=2,MATCH(LEFT(CN16,LEN(CN16)-2)&amp;TEXT(IF(VALUE(RIGHT(CN16,2))&gt;1,1,2),"00"),OFFSET(CN16,1-$AY16,0,4),0),"")&amp;
IF(CL16=3,MATCH(LEFT(CN16,LEN(CN16)-2)&amp;TEXT(IF(VALUE(RIGHT(CN16,2))&gt;1,1,2),"00"),OFFSET(CN16,1-$AY16,0,4),0)&amp;"/"&amp;
                      MATCH(LEFT(CN16,LEN(CN16)-2)&amp;TEXT(IF(VALUE(RIGHT(CN16,2))&gt;2,2,3),"00"),OFFSET(CN16,1-$AY16,0,4),0),"")&amp;
IF(CL16=4,MATCH(LEFT(CN16,LEN(CN16)-2)&amp;TEXT(IF(VALUE(RIGHT(CN16,2))&gt;1,1,2),"00"),OFFSET(CN16,1-$AY16,0,4),0)&amp;"/"&amp;
                      MATCH(LEFT(CN16,LEN(CN16)-2)&amp;TEXT(IF(VALUE(RIGHT(CN16,2))&gt;2,2,3),"00"),OFFSET(CN16,1-$AY16,0,4),0)&amp;"/"&amp;
                      MATCH(LEFT(CN16,LEN(CN16)-2)&amp;TEXT(IF(VALUE(RIGHT(CN16,2))&gt;3,3,4),"00"),OFFSET(CN16,1-$AY16,0,4),0),""))</f>
        <v>#VALUE!</v>
      </c>
      <c r="CP16" s="312" t="e">
        <f t="shared" ref="CP16:CP19" ca="1" si="334">CJ16+(
IF(CL16=2,OFFSET($AZ16,0,CO16-1))+
IF(CL16=3,OFFSET($AZ16,0,VALUE(MID(CO16,1,1))-1)+
                     OFFSET($AZ16,0,VALUE(MID(CO16,3,1))-1))+
IF(CL16=4,OFFSET($AZ16,0,VALUE(MID(CO16,1,1))-1)+
                     OFFSET($AZ16,0,VALUE(MID(CO16,3,1))-1)+
                     OFFSET($AZ16,0,VALUE(MID(CO16,5,1))-1))
)*10^CP$3</f>
        <v>#VALUE!</v>
      </c>
      <c r="CQ16" s="303" t="e">
        <f t="shared" ref="CQ16:CQ19" ca="1" si="335">RANK(CP16,OFFSET(CP$4:CP$7,$AX16,0))</f>
        <v>#VALUE!</v>
      </c>
      <c r="CR16" s="293">
        <f t="shared" ref="CR16:CR19" ca="1" si="336">COUNTIF(OFFSET(CQ$4:CQ$7,$AX16,0),CQ16)</f>
        <v>4</v>
      </c>
      <c r="CS16" s="293">
        <f t="shared" ref="CS16:CS19" ca="1" si="337">COUNTIF(OFFSET(CQ16,1-$AY16,0,$AY16),CQ16)</f>
        <v>1</v>
      </c>
      <c r="CT16" s="287" t="e">
        <f t="shared" ref="CT16:CT19" ca="1" si="338">IF(COUNTIF(OFFSET(CQ$4:CQ$7,$AX16,0),CQ16)&gt;1,       TEXT(CR16,"00")&amp;" x "&amp;TEXT(CQ16,"00")&amp;"e - "&amp;       TEXT(CS16,"00"),"")</f>
        <v>#VALUE!</v>
      </c>
      <c r="CU16" s="281" t="e">
        <f t="shared" ref="CU16:CU19" ca="1" si="339">IF(CT16="","",
IF(CR16=2,MATCH(LEFT(CT16,LEN(CT16)-2)&amp;TEXT(IF(VALUE(RIGHT(CT16,2))&gt;1,1,2),"00"),OFFSET(CT16,1-$AY16,0,4),0),"")&amp;
IF(CR16=3,MATCH(LEFT(CT16,LEN(CT16)-2)&amp;TEXT(IF(VALUE(RIGHT(CT16,2))&gt;1,1,2),"00"),OFFSET(CT16,1-$AY16,0,4),0)&amp;"/"&amp;
                      MATCH(LEFT(CT16,LEN(CT16)-2)&amp;TEXT(IF(VALUE(RIGHT(CT16,2))&gt;2,2,3),"00"),OFFSET(CT16,1-$AY16,0,4),0),"")&amp;
IF(CR16=4,MATCH(LEFT(CT16,LEN(CT16)-2)&amp;TEXT(IF(VALUE(RIGHT(CT16,2))&gt;1,1,2),"00"),OFFSET(CT16,1-$AY16,0,4),0)&amp;"/"&amp;
                      MATCH(LEFT(CT16,LEN(CT16)-2)&amp;TEXT(IF(VALUE(RIGHT(CT16,2))&gt;2,2,3),"00"),OFFSET(CT16,1-$AY16,0,4),0)&amp;"/"&amp;
                      MATCH(LEFT(CT16,LEN(CT16)-2)&amp;TEXT(IF(VALUE(RIGHT(CT16,2))&gt;3,3,4),"00"),OFFSET(CT16,1-$AY16,0,4),0),""))</f>
        <v>#VALUE!</v>
      </c>
      <c r="CV16" s="315" t="e">
        <f t="shared" ref="CV16:CV19" ca="1" si="340">CP16+(
IF(CR16=2,OFFSET($BE16,0,CU16-1))+
IF(CR16=3,OFFSET($BE16,0,VALUE(MID(CU16,1,1))-1)+
                     OFFSET($BE16,0,VALUE(MID(CU16,3,1))-1))+
IF(CR16=4,OFFSET($BE16,0,VALUE(MID(CU16,1,1))-1)+
                     OFFSET($BE16,0,VALUE(MID(CU16,3,1))-1)+
                     OFFSET($BE16,0,VALUE(MID(CU16,5,1))-1))
)*10^CV$3</f>
        <v>#VALUE!</v>
      </c>
      <c r="CW16" s="303" t="e">
        <f t="shared" ref="CW16:CW19" ca="1" si="341">RANK(CV16,OFFSET(CV$4:CV$7,$AX16,0))</f>
        <v>#VALUE!</v>
      </c>
      <c r="CX16" s="293">
        <f t="shared" ref="CX16:CX19" ca="1" si="342">COUNTIF(OFFSET(CW$4:CW$7,$AX16,0),CW16)</f>
        <v>4</v>
      </c>
      <c r="CY16" s="293">
        <f t="shared" ref="CY16:CY19" ca="1" si="343">COUNTIF(OFFSET(CW16,1-$AY16,0,$AY16),CW16)</f>
        <v>1</v>
      </c>
      <c r="CZ16" s="287" t="e">
        <f t="shared" ref="CZ16:CZ19" ca="1" si="344">IF(COUNTIF(OFFSET(CW$4:CW$7,$AX16,0),CW16)&gt;1,       TEXT(CX16,"00")&amp;" x "&amp;TEXT(CW16,"00")&amp;"e - "&amp;       TEXT(CY16,"00"),"")</f>
        <v>#VALUE!</v>
      </c>
      <c r="DA16" s="281" t="e">
        <f t="shared" ref="DA16:DA19" ca="1" si="345">IF(CZ16="","",
IF(CX16=2,MATCH(LEFT(CZ16,LEN(CZ16)-2)&amp;TEXT(IF(VALUE(RIGHT(CZ16,2))&gt;1,1,2),"00"),OFFSET(CZ16,1-$AY16,0,4),0),"")&amp;
IF(CX16=3,MATCH(LEFT(CZ16,LEN(CZ16)-2)&amp;TEXT(IF(VALUE(RIGHT(CZ16,2))&gt;1,1,2),"00"),OFFSET(CZ16,1-$AY16,0,4),0)&amp;"/"&amp;
                      MATCH(LEFT(CZ16,LEN(CZ16)-2)&amp;TEXT(IF(VALUE(RIGHT(CZ16,2))&gt;2,2,3),"00"),OFFSET(CZ16,1-$AY16,0,4),0),"")&amp;
IF(CX16=4,MATCH(LEFT(CZ16,LEN(CZ16)-2)&amp;TEXT(IF(VALUE(RIGHT(CZ16,2))&gt;1,1,2),"00"),OFFSET(CZ16,1-$AY16,0,4),0)&amp;"/"&amp;
                      MATCH(LEFT(CZ16,LEN(CZ16)-2)&amp;TEXT(IF(VALUE(RIGHT(CZ16,2))&gt;2,2,3),"00"),OFFSET(CZ16,1-$AY16,0,4),0)&amp;"/"&amp;
                      MATCH(LEFT(CZ16,LEN(CZ16)-2)&amp;TEXT(IF(VALUE(RIGHT(CZ16,2))&gt;3,3,4),"00"),OFFSET(CZ16,1-$AY16,0,4),0),""))</f>
        <v>#VALUE!</v>
      </c>
      <c r="DB16" s="318" t="e">
        <f t="shared" ref="DB16:DB19" ca="1" si="346">CV16+(
IF(CX16=2,OFFSET($BJ16,0,DA16-1))+
IF(CX16=3,OFFSET($BJ16,0,VALUE(MID(DA16,1,1))-1)+
                     OFFSET($BJ16,0,VALUE(MID(DA16,3,1))-1))+
IF(CX16=4,OFFSET($BJ16,0,VALUE(MID(DA16,1,1))-1)+
                     OFFSET($BJ16,0,VALUE(MID(DA16,3,1))-1)+
                     OFFSET($BJ16,0,VALUE(MID(DA16,5,1))-1))
)*10^DB$3</f>
        <v>#VALUE!</v>
      </c>
      <c r="DC16" s="303" t="e">
        <f t="shared" ref="DC16:DC19" ca="1" si="347">RANK(DB16,OFFSET(DB$4:DB$7,$AX16,0))</f>
        <v>#VALUE!</v>
      </c>
      <c r="DD16" s="321" t="e">
        <f t="shared" ca="1" si="191"/>
        <v>#VALUE!</v>
      </c>
      <c r="DE16" s="281" t="e">
        <f t="shared" ref="DE16:DE19" ca="1" si="348">RANK(DD16,OFFSET(DD$4:DD$7,$AX16,0))</f>
        <v>#VALUE!</v>
      </c>
      <c r="DF16" s="324" t="e">
        <f t="shared" ca="1" si="193"/>
        <v>#VALUE!</v>
      </c>
      <c r="DG16" s="281" t="e">
        <f ca="1">RANK(DF16,OFFSET(DF$4:DF$7,$AX16,0))&amp;$E16</f>
        <v>#VALUE!</v>
      </c>
      <c r="DH16" s="348">
        <f ca="1">COUNTIF(OFFSET($DG$4:$DG$7,$AX16,0),$DN16)</f>
        <v>0</v>
      </c>
      <c r="DI16" s="357" t="str">
        <f ca="1">IFERROR(MATCH($DN16,OFFSET($DG$4:$DG$7,$AX16,0),0),"")</f>
        <v/>
      </c>
      <c r="DJ16" s="357" t="str">
        <f t="shared" ref="DJ16:DL19" ca="1" si="349">IF(DJ$3&lt;=COUNTIF(OFFSET($DG$4:$DG$7,$AX16,0),$DN16),DI16+MATCH($DN16,OFFSET(OFFSET($DG$4:$DG$7,$AX16,0),DI16,0),0),"")</f>
        <v/>
      </c>
      <c r="DK16" s="357" t="str">
        <f t="shared" ca="1" si="349"/>
        <v/>
      </c>
      <c r="DL16" s="357" t="str">
        <f t="shared" ca="1" si="349"/>
        <v/>
      </c>
      <c r="DM16" s="350" t="str">
        <f ca="1">CONCATENATE(DI16,DJ16,DK16,DL16)</f>
        <v/>
      </c>
      <c r="DN16" s="351" t="s">
        <v>290</v>
      </c>
      <c r="DO16" s="351" t="str">
        <f ca="1">IF(SUM(OFFSET($R$4:$R$7,$AX16,0))&lt;12,"",
IF($DH16=0,$DO15,
IF($DH16=1,OFFSET($Q$4,VALUE(DM16)-1+$AX16,0),
IF($DH16=2,OFFSET($AS$4,VALUE(MID(DM16,1,1))-1+$AX16,0)&amp;"/"&amp;OFFSET($AS$4,VALUE(MID(DM16,2,1))-1+$AX16,0),
IF($DH16=3,OFFSET($AS$4,VALUE(MID(DM16,1,1))-1+$AX16,0)&amp;"/"&amp;OFFSET($AS$4,VALUE(MID(DM16,2,1))-1+$AX16,0)&amp;"/"&amp;OFFSET($AS$4,VALUE(MID(DM16,3,1))-1+$AX16,0),
CONCATENATE(OFFSET($AS$4,$AX16,0),"/",OFFSET($AS$5,$AX16,0),"/",OFFSET($AS$6,$AX16,0),"/",OFFSET($AS$7,$AX16,0)))))))</f>
        <v/>
      </c>
      <c r="DP16" s="351" t="str">
        <f ca="1">IFERROR(OFFSET($Q$51,MATCH(RIGHT($DN16),$Q$52:$Q$59,0),MATCH(VALUE(LEFT($DN16)),$R$51:$Z$51,0)),"")</f>
        <v/>
      </c>
      <c r="DQ16" s="351" t="str">
        <f t="shared" ca="1" si="67"/>
        <v/>
      </c>
      <c r="DR16" s="353" t="str">
        <f t="shared" ca="1" si="68"/>
        <v/>
      </c>
      <c r="DS16" s="201">
        <f t="shared" ca="1" si="195"/>
        <v>0</v>
      </c>
      <c r="DT16" s="203" t="str">
        <f t="shared" ca="1" si="196"/>
        <v/>
      </c>
      <c r="DU16" s="203" t="str">
        <f t="shared" ca="1" si="197"/>
        <v/>
      </c>
      <c r="DV16" s="203" t="str">
        <f t="shared" ca="1" si="197"/>
        <v/>
      </c>
      <c r="DW16" s="203" t="str">
        <f t="shared" ca="1" si="197"/>
        <v/>
      </c>
      <c r="DX16" s="195" t="str">
        <f t="shared" ref="DX16:DX19" ca="1" si="350">CONCATENATE(DT16,DU16,DV16,DW16)</f>
        <v/>
      </c>
      <c r="DY16" s="156" t="s">
        <v>290</v>
      </c>
      <c r="DZ16" s="156" t="str">
        <f ca="1">IF(SUM(OFFSET($AC$4:$AC$7,$AX16,0))&lt;12,"",
IF($DS16=0,$DZ15,
IF($DS16=1,OFFSET($Q$4,VALUE(DX16)-1+$AX16,0),
IF($DS16=2,OFFSET($AS$4,VALUE(MID(DX16,1,1))-1+$AX16,0)&amp;"/"&amp;OFFSET($AS$4,VALUE(MID(DX16,2,1))-1+$AX16,0),
IF($DS16=3,OFFSET($AS$4,VALUE(MID(DX16,1,1))-1+$AX16,0)&amp;"/"&amp;OFFSET($AS$4,VALUE(MID(DX16,2,1))-1+$AX16,0)&amp;"/"&amp;OFFSET($AS$4,VALUE(MID(DX16,3,1))-1+$AX16,0),
CONCATENATE(OFFSET($AS$4,$AX16,0),"/",OFFSET($AS$5,$AX16,0),"/",OFFSET($AS$6,$AX16,0),"/",OFFSET($AS$7,$AX16,0)))))))</f>
        <v/>
      </c>
      <c r="EA16" s="156" t="str">
        <f ca="1">IFERROR(OFFSET($Q$51,MATCH(RIGHT($DY16),$Q$52:$Q$59,0),MATCH(VALUE(LEFT($DY16)),$AC$51:$AK$51,0)),"")</f>
        <v/>
      </c>
      <c r="EB16" s="156" t="str">
        <f t="shared" ca="1" si="199"/>
        <v/>
      </c>
      <c r="EC16" s="156" t="str">
        <f ca="1">IF(OR(AC16&lt;1,EB16=""),"",LEFT(EB16,3)&amp;IF(ISERROR(MATCH(EB16,$Q:$Q,0)),"?",""))</f>
        <v/>
      </c>
      <c r="ED16" s="270" t="str">
        <f t="shared" si="5"/>
        <v>Per-Den</v>
      </c>
      <c r="EE16" s="270" t="str">
        <f t="shared" si="6"/>
        <v/>
      </c>
      <c r="EF16" s="270" t="str">
        <f t="shared" si="7"/>
        <v/>
      </c>
      <c r="EG16" s="271" t="str">
        <f t="shared" si="8"/>
        <v/>
      </c>
      <c r="EH16" s="271" t="str">
        <f t="shared" si="9"/>
        <v/>
      </c>
      <c r="EI16" s="271" t="str">
        <f t="shared" si="10"/>
        <v/>
      </c>
      <c r="EJ16" s="271" t="str">
        <f t="shared" si="75"/>
        <v/>
      </c>
      <c r="EK16" s="274" t="str">
        <f t="shared" ref="EK16:EK43" si="351">LEFT($Q16,3)</f>
        <v>Fra</v>
      </c>
      <c r="EL16" s="272" t="str">
        <f t="shared" ref="EL16:EO19" ca="1" si="352">IFERROR(VLOOKUP($AS16&amp;"-"&amp;OFFSET(EL$3,MATCH($E16,$E:$E,0)-MATCH($E$4,$E:$E,0),0),$ED:$EK,4,0),"")</f>
        <v/>
      </c>
      <c r="EM16" s="271" t="str">
        <f t="shared" ca="1" si="352"/>
        <v/>
      </c>
      <c r="EN16" s="271" t="str">
        <f t="shared" ca="1" si="352"/>
        <v/>
      </c>
      <c r="EO16" s="271" t="str">
        <f t="shared" ca="1" si="352"/>
        <v/>
      </c>
      <c r="EP16" s="272">
        <f t="shared" si="116"/>
        <v>12</v>
      </c>
      <c r="EQ16" s="272">
        <v>1</v>
      </c>
      <c r="ER16" s="272" t="str">
        <f t="shared" ref="ER16:EU19" ca="1" si="353">IFERROR(VLOOKUP($AS16&amp;"-"&amp;OFFSET(ER$3,MATCH($E16,$E:$E,0)-MATCH($E$4,$E:$E,0),0),$ED:$EJ,5,0),"")</f>
        <v/>
      </c>
      <c r="ES16" s="271" t="str">
        <f t="shared" ca="1" si="353"/>
        <v/>
      </c>
      <c r="ET16" s="271" t="str">
        <f t="shared" ca="1" si="353"/>
        <v/>
      </c>
      <c r="EU16" s="271" t="str">
        <f t="shared" ca="1" si="353"/>
        <v/>
      </c>
      <c r="EV16" s="273">
        <f t="shared" ref="EV16:EV19" ca="1" si="354">SUM(ER16:EU16)</f>
        <v>0</v>
      </c>
      <c r="EW16" s="272" t="str">
        <f t="shared" ref="EW16:EZ19" ca="1" si="355">IFERROR(VLOOKUP($AS16&amp;"-"&amp;OFFSET(EW$3,MATCH($E16,$E:$E,0)-MATCH($E$4,$E:$E,0),0),$ED:$EJ,6,0),"")</f>
        <v/>
      </c>
      <c r="EX16" s="271" t="str">
        <f t="shared" ca="1" si="355"/>
        <v/>
      </c>
      <c r="EY16" s="271" t="str">
        <f t="shared" ca="1" si="355"/>
        <v/>
      </c>
      <c r="EZ16" s="271" t="str">
        <f t="shared" ca="1" si="355"/>
        <v/>
      </c>
      <c r="FA16" s="273">
        <f t="shared" ref="FA16:FA19" ca="1" si="356">SUM(EW16:EZ16)</f>
        <v>0</v>
      </c>
      <c r="FB16" s="272" t="str">
        <f t="shared" ref="FB16:FE19" ca="1" si="357">IFERROR(VLOOKUP($AS16&amp;"-"&amp;OFFSET(FB$3,MATCH($E16,$E:$E,0)-MATCH($E$4,$E:$E,0),0),$ED:$EJ,2,0),"")</f>
        <v/>
      </c>
      <c r="FC16" s="271" t="str">
        <f t="shared" ca="1" si="357"/>
        <v/>
      </c>
      <c r="FD16" s="271" t="str">
        <f t="shared" ca="1" si="357"/>
        <v/>
      </c>
      <c r="FE16" s="271" t="str">
        <f t="shared" ca="1" si="357"/>
        <v/>
      </c>
      <c r="FF16" s="273">
        <f t="shared" ref="FF16:FF19" ca="1" si="358">SUM(FB16:FE16)</f>
        <v>0</v>
      </c>
      <c r="FG16"/>
      <c r="FH16" s="364" t="s">
        <v>232</v>
      </c>
      <c r="FI16" s="275">
        <f ca="1">RANK($EV16,OFFSET($EV$4:$EV$7,$AX16,0),0)</f>
        <v>1</v>
      </c>
      <c r="FJ16" s="280">
        <f ca="1">EV16+(IF(COUNTIF(OFFSET($FI$4:$FI$7,$AX16,0),$FI16)&gt;1,IF($AC16&gt;0,(MAX(OFFSET($AC$4:$AC$7,$AX16,0))-$AC16)*0.1,)))*10^FJ$3</f>
        <v>0</v>
      </c>
      <c r="FK16" s="303">
        <f ca="1">RANK($FJ16,OFFSET($FJ$4:$FJ$7,$AX16,0),0)</f>
        <v>1</v>
      </c>
      <c r="FL16" s="293">
        <f t="shared" ref="FL16:FL19" ca="1" si="359">COUNTIF(OFFSET(FK$4:FK$7,$AX16,0),FK16)</f>
        <v>4</v>
      </c>
      <c r="FM16" s="293">
        <f t="shared" ref="FM16:FM19" ca="1" si="360">COUNTIF(OFFSET(FK16,1-$AY16,0,$AY16),FK16)</f>
        <v>1</v>
      </c>
      <c r="FN16" s="287" t="str">
        <f t="shared" ref="FN16:FN19" ca="1" si="361">IF(COUNTIF(OFFSET(FK$4:FK$7,$AX16,0),FK16)&gt;1,       TEXT(FL16,"00")&amp;" x "&amp;TEXT(FK16,"00")&amp;"e - "&amp;       TEXT(FM16,"00"),"")</f>
        <v>04 x 01e - 01</v>
      </c>
      <c r="FO16" s="281" t="str">
        <f t="shared" ref="FO16:FO19" ca="1" si="362">IF(FN16="","",
IF(FL16=2,MATCH(LEFT(FN16,LEN(FN16)-2)&amp;TEXT(IF(VALUE(RIGHT(FN16,2))&gt;1,1,2),"00"),OFFSET(FN16,1-$AY16,0,4),0),"")&amp;
IF(FL16=3,MATCH(LEFT(FN16,LEN(FN16)-2)&amp;TEXT(IF(VALUE(RIGHT(FN16,2))&gt;1,1,2),"00"),OFFSET(FN16,1-$AY16,0,4),0)&amp;"/"&amp;
                      MATCH(LEFT(FN16,LEN(FN16)-2)&amp;TEXT(IF(VALUE(RIGHT(FN16,2))&gt;2,2,3),"00"),OFFSET(FN16,1-$AY16,0,4),0),"")&amp;
IF(FL16=4,MATCH(LEFT(FN16,LEN(FN16)-2)&amp;TEXT(IF(VALUE(RIGHT(FN16,2))&gt;1,1,2),"00"),OFFSET(FN16,1-$AY16,0,4),0)&amp;"/"&amp;
                      MATCH(LEFT(FN16,LEN(FN16)-2)&amp;TEXT(IF(VALUE(RIGHT(FN16,2))&gt;2,2,3),"00"),OFFSET(FN16,1-$AY16,0,4),0)&amp;"/"&amp;
                      MATCH(LEFT(FN16,LEN(FN16)-2)&amp;TEXT(IF(VALUE(RIGHT(FN16,2))&gt;3,3,4),"00"),OFFSET(FN16,1-$AY16,0,4),0),""))</f>
        <v>2/3/4</v>
      </c>
      <c r="FP16" s="300" t="e">
        <f t="shared" ref="FP16:FP19" ca="1" si="363">FJ16+(
IF(FL16=2,OFFSET($ER16,0,VALUE(FO16)-1))+
IF(FL16=3,OFFSET($ER16,0,VALUE(MID(FO16,1,1))-1)+
                     OFFSET($ER16,0,VALUE(MID(FO16,3,1))-1))+
IF(FL16=4,OFFSET($ER16,0,VALUE(MID(FO16,1,1))-1)+
                     OFFSET($ER16,0,VALUE(MID(FO16,3,1))-1)+
                     OFFSET($ER16,0,VALUE(MID(FO16,5,1))-1))
)*10^FP$3</f>
        <v>#VALUE!</v>
      </c>
      <c r="FQ16" s="303" t="e">
        <f t="shared" ca="1" si="213"/>
        <v>#VALUE!</v>
      </c>
      <c r="FR16" s="293">
        <f t="shared" ref="FR16:FR19" ca="1" si="364">COUNTIF(OFFSET(FQ$4:FQ$7,$AX16,0),FQ16)</f>
        <v>4</v>
      </c>
      <c r="FS16" s="293">
        <f t="shared" ref="FS16:FS19" ca="1" si="365">COUNTIF(OFFSET(FQ16,1-$AY16,0,$AY16),FQ16)</f>
        <v>1</v>
      </c>
      <c r="FT16" s="287" t="e">
        <f t="shared" ref="FT16:FT19" ca="1" si="366">IF(COUNTIF(OFFSET(FQ$4:FQ$7,$AX16,0),FQ16)&gt;1,       TEXT(FR16,"00")&amp;" x "&amp;TEXT(FQ16,"00")&amp;"e - "&amp;       TEXT(FS16,"00"),"")</f>
        <v>#VALUE!</v>
      </c>
      <c r="FU16" s="281" t="e">
        <f t="shared" ref="FU16:FU19" ca="1" si="367">IF(FT16="","",
IF(FR16=2,MATCH(LEFT(FT16,LEN(FT16)-2)&amp;TEXT(IF(VALUE(RIGHT(FT16,2))&gt;1,1,2),"00"),OFFSET(FT16,1-$AY16,0,4),0),"")&amp;
IF(FR16=3,MATCH(LEFT(FT16,LEN(FT16)-2)&amp;TEXT(IF(VALUE(RIGHT(FT16,2))&gt;1,1,2),"00"),OFFSET(FT16,1-$AY16,0,4),0)&amp;"/"&amp;
                      MATCH(LEFT(FT16,LEN(FT16)-2)&amp;TEXT(IF(VALUE(RIGHT(FT16,2))&gt;2,2,3),"00"),OFFSET(FT16,1-$AY16,0,4),0),"")&amp;
IF(FR16=4,MATCH(LEFT(FT16,LEN(FT16)-2)&amp;TEXT(IF(VALUE(RIGHT(FT16,2))&gt;1,1,2),"00"),OFFSET(FT16,1-$AY16,0,4),0)&amp;"/"&amp;
                      MATCH(LEFT(FT16,LEN(FT16)-2)&amp;TEXT(IF(VALUE(RIGHT(FT16,2))&gt;2,2,3),"00"),OFFSET(FT16,1-$AY16,0,4),0)&amp;"/"&amp;
                      MATCH(LEFT(FT16,LEN(FT16)-2)&amp;TEXT(IF(VALUE(RIGHT(FT16,2))&gt;3,3,4),"00"),OFFSET(FT16,1-$AY16,0,4),0),""))</f>
        <v>#VALUE!</v>
      </c>
      <c r="FV16" s="306" t="e">
        <f t="shared" ref="FV16:FV19" ca="1" si="368">FP16+(
IF(FR16=2,OFFSET($EW16,0,FU16-1))+
IF(FR16=3,OFFSET($EW16,0,VALUE(MID(FU16,1,1))-1)+
                     OFFSET($EW16,0,VALUE(MID(FU16,3,1))-1))+
IF(FR16=4,OFFSET($EW16,0,VALUE(MID(FU16,1,1))-1)+
                     OFFSET($EW16,0,VALUE(MID(FU16,3,1))-1)+
                     OFFSET($EW16,0,VALUE(MID(FU16,5,1))-1))
)*10^FV$3</f>
        <v>#VALUE!</v>
      </c>
      <c r="FW16" s="303" t="e">
        <f t="shared" ref="FW16" ca="1" si="369">RANK(FV16,OFFSET(FV$4:FV$7,$AX16,0))</f>
        <v>#VALUE!</v>
      </c>
      <c r="FX16" s="293">
        <f t="shared" ref="FX16:FX19" ca="1" si="370">COUNTIF(OFFSET(FW$4:FW$7,$AX16,0),FW16)</f>
        <v>4</v>
      </c>
      <c r="FY16" s="293">
        <f t="shared" ref="FY16:FY19" ca="1" si="371">COUNTIF(OFFSET(FW16,1-$AY16,0,$AY16),FW16)</f>
        <v>1</v>
      </c>
      <c r="FZ16" s="287" t="e">
        <f t="shared" ref="FZ16:FZ19" ca="1" si="372">IF(COUNTIF(OFFSET(FW$4:FW$7,$AX16,0),FW16)&gt;1,       TEXT(FX16,"00")&amp;" x "&amp;TEXT(FW16,"00")&amp;"e - "&amp;       TEXT(FY16,"00"),"")</f>
        <v>#VALUE!</v>
      </c>
      <c r="GA16" s="281" t="e">
        <f t="shared" ref="GA16:GA19" ca="1" si="373">IF(FZ16="","",
IF(FX16=2,MATCH(LEFT(FZ16,LEN(FZ16)-2)&amp;TEXT(IF(VALUE(RIGHT(FZ16,2))&gt;1,1,2),"00"),OFFSET(FZ16,1-$AY16,0,4),0),"")&amp;
IF(FX16=3,MATCH(LEFT(FZ16,LEN(FZ16)-2)&amp;TEXT(IF(VALUE(RIGHT(FZ16,2))&gt;1,1,2),"00"),OFFSET(FZ16,1-$AY16,0,4),0)&amp;"/"&amp;
                      MATCH(LEFT(FZ16,LEN(FZ16)-2)&amp;TEXT(IF(VALUE(RIGHT(FZ16,2))&gt;2,2,3),"00"),OFFSET(FZ16,1-$AY16,0,4),0),"")&amp;
IF(FX16=4,MATCH(LEFT(FZ16,LEN(FZ16)-2)&amp;TEXT(IF(VALUE(RIGHT(FZ16,2))&gt;1,1,2),"00"),OFFSET(FZ16,1-$AY16,0,4),0)&amp;"/"&amp;
                      MATCH(LEFT(FZ16,LEN(FZ16)-2)&amp;TEXT(IF(VALUE(RIGHT(FZ16,2))&gt;2,2,3),"00"),OFFSET(FZ16,1-$AY16,0,4),0)&amp;"/"&amp;
                      MATCH(LEFT(FZ16,LEN(FZ16)-2)&amp;TEXT(IF(VALUE(RIGHT(FZ16,2))&gt;3,3,4),"00"),OFFSET(FZ16,1-$AY16,0,4),0),""))</f>
        <v>#VALUE!</v>
      </c>
      <c r="GB16" s="309" t="e">
        <f t="shared" ref="GB16:GB19" ca="1" si="374">FV16+(
IF(FX16=2,OFFSET($FB16,0,GA16-1))+
IF(FX16=3,OFFSET($FB16,0,VALUE(MID(GA16,1,1))-1)+
                     OFFSET($FB16,0,VALUE(MID(GA16,3,1))-1))+
IF(FX16=4,OFFSET($FB16,0,VALUE(MID(GA16,1,1))-1)+
                     OFFSET($FB16,0,VALUE(MID(GA16,3,1))-1)+
                     OFFSET($FB16,0,VALUE(MID(GA16,5,1))-1))
)*10^GB$3</f>
        <v>#VALUE!</v>
      </c>
      <c r="GC16" s="303" t="e">
        <f t="shared" ref="GC16:GC19" ca="1" si="375">RANK(GB16,OFFSET(GB$4:GB$7,$AX16,0))</f>
        <v>#VALUE!</v>
      </c>
      <c r="GD16" s="293">
        <f t="shared" ref="GD16:GD19" ca="1" si="376">COUNTIF(OFFSET(GC$4:GC$7,$AX16,0),GC16)</f>
        <v>4</v>
      </c>
      <c r="GE16" s="293">
        <f t="shared" ref="GE16:GE19" ca="1" si="377">COUNTIF(OFFSET(GC16,1-$AY16,0,$AY16),GC16)</f>
        <v>1</v>
      </c>
      <c r="GF16" s="287" t="e">
        <f t="shared" ref="GF16:GF19" ca="1" si="378">IF(COUNTIF(OFFSET(GC$4:GC$7,$AX16,0),GC16)&gt;1,       TEXT(GD16,"00")&amp;" x "&amp;TEXT(GC16,"00")&amp;"e - "&amp;       TEXT(GE16,"00"),"")</f>
        <v>#VALUE!</v>
      </c>
      <c r="GG16" s="281" t="e">
        <f t="shared" ref="GG16:GG19" ca="1" si="379">IF(GF16="","",
IF(GD16=2,MATCH(LEFT(GF16,LEN(GF16)-2)&amp;TEXT(IF(VALUE(RIGHT(GF16,2))&gt;1,1,2),"00"),OFFSET(GF16,1-$AY16,0,4),0),"")&amp;
IF(GD16=3,MATCH(LEFT(GF16,LEN(GF16)-2)&amp;TEXT(IF(VALUE(RIGHT(GF16,2))&gt;1,1,2),"00"),OFFSET(GF16,1-$AY16,0,4),0)&amp;"/"&amp;
                      MATCH(LEFT(GF16,LEN(GF16)-2)&amp;TEXT(IF(VALUE(RIGHT(GF16,2))&gt;2,2,3),"00"),OFFSET(GF16,1-$AY16,0,4),0),"")&amp;
IF(GD16=4,MATCH(LEFT(GF16,LEN(GF16)-2)&amp;TEXT(IF(VALUE(RIGHT(GF16,2))&gt;1,1,2),"00"),OFFSET(GF16,1-$AY16,0,4),0)&amp;"/"&amp;
                      MATCH(LEFT(GF16,LEN(GF16)-2)&amp;TEXT(IF(VALUE(RIGHT(GF16,2))&gt;2,2,3),"00"),OFFSET(GF16,1-$AY16,0,4),0)&amp;"/"&amp;
                      MATCH(LEFT(GF16,LEN(GF16)-2)&amp;TEXT(IF(VALUE(RIGHT(GF16,2))&gt;3,3,4),"00"),OFFSET(GF16,1-$AY16,0,4),0),""))</f>
        <v>#VALUE!</v>
      </c>
      <c r="GH16" s="312" t="e">
        <f t="shared" ref="GH16:GH19" ca="1" si="380">GB16+(
IF(GD16=2,OFFSET($ER16,0,GG16-1))+
IF(GD16=3,OFFSET($ER16,0,VALUE(MID(GG16,1,1))-1)+
                     OFFSET($ER16,0,VALUE(MID(GG16,3,1))-1))+
IF(GD16=4,OFFSET($ER16,0,VALUE(MID(GG16,1,1))-1)+
                     OFFSET($ER16,0,VALUE(MID(GG16,3,1))-1)+
                     OFFSET($ER16,0,VALUE(MID(GG16,5,1))-1))
)*10^GH$3</f>
        <v>#VALUE!</v>
      </c>
      <c r="GI16" s="303" t="e">
        <f t="shared" ref="GI16:GI19" ca="1" si="381">RANK(GH16,OFFSET(GH$4:GH$7,$AX16,0))</f>
        <v>#VALUE!</v>
      </c>
      <c r="GJ16" s="293">
        <f t="shared" ref="GJ16:GJ19" ca="1" si="382">COUNTIF(OFFSET(GI$4:GI$7,$AX16,0),GI16)</f>
        <v>4</v>
      </c>
      <c r="GK16" s="293">
        <f t="shared" ref="GK16:GK19" ca="1" si="383">COUNTIF(OFFSET(GI16,1-$AY16,0,$AY16),GI16)</f>
        <v>1</v>
      </c>
      <c r="GL16" s="287" t="e">
        <f t="shared" ref="GL16:GL19" ca="1" si="384">IF(COUNTIF(OFFSET(GI$4:GI$7,$AX16,0),GI16)&gt;1,       TEXT(GJ16,"00")&amp;" x "&amp;TEXT(GI16,"00")&amp;"e - "&amp;       TEXT(GK16,"00"),"")</f>
        <v>#VALUE!</v>
      </c>
      <c r="GM16" s="281" t="e">
        <f t="shared" ref="GM16:GM19" ca="1" si="385">IF(GL16="","",
IF(GJ16=2,MATCH(LEFT(GL16,LEN(GL16)-2)&amp;TEXT(IF(VALUE(RIGHT(GL16,2))&gt;1,1,2),"00"),OFFSET(GL16,1-$AY16,0,4),0),"")&amp;
IF(GJ16=3,MATCH(LEFT(GL16,LEN(GL16)-2)&amp;TEXT(IF(VALUE(RIGHT(GL16,2))&gt;1,1,2),"00"),OFFSET(GL16,1-$AY16,0,4),0)&amp;"/"&amp;
                      MATCH(LEFT(GL16,LEN(GL16)-2)&amp;TEXT(IF(VALUE(RIGHT(GL16,2))&gt;2,2,3),"00"),OFFSET(GL16,1-$AY16,0,4),0),"")&amp;
IF(GJ16=4,MATCH(LEFT(GL16,LEN(GL16)-2)&amp;TEXT(IF(VALUE(RIGHT(GL16,2))&gt;1,1,2),"00"),OFFSET(GL16,1-$AY16,0,4),0)&amp;"/"&amp;
                      MATCH(LEFT(GL16,LEN(GL16)-2)&amp;TEXT(IF(VALUE(RIGHT(GL16,2))&gt;2,2,3),"00"),OFFSET(GL16,1-$AY16,0,4),0)&amp;"/"&amp;
                      MATCH(LEFT(GL16,LEN(GL16)-2)&amp;TEXT(IF(VALUE(RIGHT(GL16,2))&gt;3,3,4),"00"),OFFSET(GL16,1-$AY16,0,4),0),""))</f>
        <v>#VALUE!</v>
      </c>
      <c r="GN16" s="315" t="e">
        <f t="shared" ref="GN16:GN19" ca="1" si="386">GH16+(
IF(GJ16=2,OFFSET($EW16,0,GM16-1))+
IF(GJ16=3,OFFSET($EW16,0,VALUE(MID(GM16,1,1))-1)+
                     OFFSET($EW16,0,VALUE(MID(GM16,3,1))-1))+
IF(GJ16=4,OFFSET($EW16,0,VALUE(MID(GM16,1,1))-1)+
                     OFFSET($EW16,0,VALUE(MID(GM16,3,1))-1)+
                     OFFSET($EW16,0,VALUE(MID(GM16,5,1))-1))
)*10^GN$3</f>
        <v>#VALUE!</v>
      </c>
      <c r="GO16" s="303" t="e">
        <f t="shared" ref="GO16:GO19" ca="1" si="387">RANK(GN16,OFFSET(GN$4:GN$7,$AX16,0))</f>
        <v>#VALUE!</v>
      </c>
      <c r="GP16" s="293">
        <f t="shared" ref="GP16:GP19" ca="1" si="388">COUNTIF(OFFSET(GO$4:GO$7,$AX16,0),GO16)</f>
        <v>4</v>
      </c>
      <c r="GQ16" s="293">
        <f t="shared" ref="GQ16:GQ19" ca="1" si="389">COUNTIF(OFFSET(GO16,1-$AY16,0,$AY16),GO16)</f>
        <v>1</v>
      </c>
      <c r="GR16" s="287" t="e">
        <f t="shared" ref="GR16:GR19" ca="1" si="390">IF(COUNTIF(OFFSET(GO$4:GO$7,$AX16,0),GO16)&gt;1,       TEXT(GP16,"00")&amp;" x "&amp;TEXT(GO16,"00")&amp;"e - "&amp;       TEXT(GQ16,"00"),"")</f>
        <v>#VALUE!</v>
      </c>
      <c r="GS16" s="281" t="e">
        <f t="shared" ref="GS16:GS19" ca="1" si="391">IF(GR16="","",
IF(GP16=2,MATCH(LEFT(GR16,LEN(GR16)-2)&amp;TEXT(IF(VALUE(RIGHT(GR16,2))&gt;1,1,2),"00"),OFFSET(GR16,1-$AY16,0,4),0),"")&amp;
IF(GP16=3,MATCH(LEFT(GR16,LEN(GR16)-2)&amp;TEXT(IF(VALUE(RIGHT(GR16,2))&gt;1,1,2),"00"),OFFSET(GR16,1-$AY16,0,4),0)&amp;"/"&amp;
                      MATCH(LEFT(GR16,LEN(GR16)-2)&amp;TEXT(IF(VALUE(RIGHT(GR16,2))&gt;2,2,3),"00"),OFFSET(GR16,1-$AY16,0,4),0),"")&amp;
IF(GP16=4,MATCH(LEFT(GR16,LEN(GR16)-2)&amp;TEXT(IF(VALUE(RIGHT(GR16,2))&gt;1,1,2),"00"),OFFSET(GR16,1-$AY16,0,4),0)&amp;"/"&amp;
                      MATCH(LEFT(GR16,LEN(GR16)-2)&amp;TEXT(IF(VALUE(RIGHT(GR16,2))&gt;2,2,3),"00"),OFFSET(GR16,1-$AY16,0,4),0)&amp;"/"&amp;
                      MATCH(LEFT(GR16,LEN(GR16)-2)&amp;TEXT(IF(VALUE(RIGHT(GR16,2))&gt;3,3,4),"00"),OFFSET(GR16,1-$AY16,0,4),0),""))</f>
        <v>#VALUE!</v>
      </c>
      <c r="GT16" s="318" t="e">
        <f t="shared" ref="GT16:GT19" ca="1" si="392">GN16+(
IF(GP16=2,OFFSET($FB16,0,GS16-1))+
IF(GP16=3,OFFSET($FB16,0,VALUE(MID(GS16,1,1))-1)+
                     OFFSET($FB16,0,VALUE(MID(GS16,3,1))-1))+
IF(GP16=4,OFFSET($FB16,0,VALUE(MID(GS16,1,1))-1)+
                     OFFSET($FB16,0,VALUE(MID(GS16,3,1))-1)+
                     OFFSET($FB16,0,VALUE(MID(GS16,5,1))-1))
)*10^GT$3</f>
        <v>#VALUE!</v>
      </c>
      <c r="GU16" s="303" t="e">
        <f t="shared" ref="GU16:GU19" ca="1" si="393">RANK(GT16,OFFSET(GT$4:GT$7,$AX16,0))</f>
        <v>#VALUE!</v>
      </c>
      <c r="GV16" s="321" t="e">
        <f ca="1">GT16+IF(COUNTIF(OFFSET($GU$4:$GU$7,$AX16,0),GU16)&gt;1,FA16*10^GV$3)</f>
        <v>#VALUE!</v>
      </c>
      <c r="GW16" s="281" t="e">
        <f t="shared" ref="GW16:GW19" ca="1" si="394">RANK(GV16,OFFSET(GV$4:GV$7,$AX16,0))</f>
        <v>#VALUE!</v>
      </c>
      <c r="GX16" s="324" t="e">
        <f ca="1">GV16+IF(COUNTIF(OFFSET($GW$4:$GW$7,$AX16,0),GW16)&gt;1,FF16*10^GX$3)</f>
        <v>#VALUE!</v>
      </c>
      <c r="GY16" s="281" t="e">
        <f ca="1">RANK(GX16,OFFSET(GX$4:GX$7,$AX16,0))&amp;$E16</f>
        <v>#VALUE!</v>
      </c>
      <c r="GZ16"/>
      <c r="HA16"/>
      <c r="HB16"/>
      <c r="HC16"/>
      <c r="HD16"/>
      <c r="HE16"/>
      <c r="HF16"/>
      <c r="HG16"/>
      <c r="HH16"/>
    </row>
    <row r="17" spans="1:216" x14ac:dyDescent="0.25">
      <c r="A17" s="41">
        <v>22</v>
      </c>
      <c r="B17" s="42">
        <v>43272</v>
      </c>
      <c r="C17" s="43">
        <v>0.58333333333333337</v>
      </c>
      <c r="D17" s="44" t="s">
        <v>252</v>
      </c>
      <c r="E17" s="45" t="s">
        <v>132</v>
      </c>
      <c r="F17" s="238" t="s">
        <v>266</v>
      </c>
      <c r="G17" s="239" t="s">
        <v>264</v>
      </c>
      <c r="H17" s="56"/>
      <c r="I17" s="57"/>
      <c r="J17" s="49"/>
      <c r="K17" s="50" t="str">
        <f t="shared" si="0"/>
        <v/>
      </c>
      <c r="L17" s="51">
        <v>10</v>
      </c>
      <c r="M17" s="49"/>
      <c r="N17" s="58"/>
      <c r="O17" s="59"/>
      <c r="P17" s="60" t="s">
        <v>145</v>
      </c>
      <c r="Q17" s="257" t="s">
        <v>264</v>
      </c>
      <c r="R17" s="382">
        <f t="shared" ca="1" si="297"/>
        <v>0</v>
      </c>
      <c r="S17" s="382">
        <f t="shared" ca="1" si="130"/>
        <v>0</v>
      </c>
      <c r="T17" s="382">
        <f t="shared" ca="1" si="131"/>
        <v>0</v>
      </c>
      <c r="U17" s="382">
        <f t="shared" ca="1" si="132"/>
        <v>0</v>
      </c>
      <c r="V17" s="383">
        <f t="shared" ca="1" si="298"/>
        <v>0</v>
      </c>
      <c r="W17" s="384">
        <f t="shared" ca="1" si="299"/>
        <v>0</v>
      </c>
      <c r="X17" s="385">
        <f t="shared" ca="1" si="135"/>
        <v>0</v>
      </c>
      <c r="Y17" s="386">
        <f t="shared" ca="1" si="300"/>
        <v>0</v>
      </c>
      <c r="Z17" s="387" t="str">
        <f ca="1">IF(SUM(OFFSET(R$4:R$7,$AX17,0))=0,"",IFERROR(DG17,"")&amp;IF(SUM(OFFSET(R$4:R$7,$AX17,0))&lt;12,"?",""))</f>
        <v/>
      </c>
      <c r="AA17" s="50" t="str">
        <f ca="1">IF(AK17="","",(IF(V17=AG17,1)+IF(W17=AH17,1)+IF(X17=AI17,1)+IF(Y17=AJ17,1)+IF(Z17=AK17,1))/5*AB17)</f>
        <v/>
      </c>
      <c r="AB17" s="390">
        <v>5</v>
      </c>
      <c r="AC17" s="388">
        <f t="shared" ca="1" si="137"/>
        <v>0</v>
      </c>
      <c r="AD17" s="382">
        <f t="shared" ca="1" si="138"/>
        <v>0</v>
      </c>
      <c r="AE17" s="382">
        <f t="shared" ca="1" si="139"/>
        <v>0</v>
      </c>
      <c r="AF17" s="382">
        <f t="shared" ca="1" si="140"/>
        <v>0</v>
      </c>
      <c r="AG17" s="383">
        <f t="shared" ca="1" si="141"/>
        <v>0</v>
      </c>
      <c r="AH17" s="384">
        <f t="shared" ca="1" si="142"/>
        <v>0</v>
      </c>
      <c r="AI17" s="385">
        <f t="shared" ca="1" si="301"/>
        <v>0</v>
      </c>
      <c r="AJ17" s="386">
        <f t="shared" ca="1" si="144"/>
        <v>0</v>
      </c>
      <c r="AK17" s="389" t="str">
        <f ca="1">IF(SUM(OFFSET(AC$4:AC$7,$AX17,0))=0,"",IFERROR($GY17,"")&amp;IF(SUM(OFFSET(AC$4:AC$7,$AX17,0))&lt;12,"?",""))</f>
        <v/>
      </c>
      <c r="AL17" s="270" t="str">
        <f t="shared" si="1"/>
        <v>Den-Aus</v>
      </c>
      <c r="AM17" s="270" t="str">
        <f t="shared" si="2"/>
        <v/>
      </c>
      <c r="AN17" s="270" t="str">
        <f t="shared" si="3"/>
        <v/>
      </c>
      <c r="AO17" s="271" t="str">
        <f t="shared" si="29"/>
        <v/>
      </c>
      <c r="AP17" s="271" t="str">
        <f t="shared" si="30"/>
        <v/>
      </c>
      <c r="AQ17" s="271" t="str">
        <f t="shared" si="31"/>
        <v/>
      </c>
      <c r="AR17" s="271" t="str">
        <f t="shared" si="32"/>
        <v/>
      </c>
      <c r="AS17" s="274" t="str">
        <f t="shared" si="302"/>
        <v>Aus</v>
      </c>
      <c r="AT17" s="272" t="str">
        <f t="shared" ca="1" si="303"/>
        <v/>
      </c>
      <c r="AU17" s="271" t="str">
        <f t="shared" ca="1" si="303"/>
        <v/>
      </c>
      <c r="AV17" s="271" t="str">
        <f t="shared" ca="1" si="303"/>
        <v/>
      </c>
      <c r="AW17" s="271" t="str">
        <f t="shared" ca="1" si="303"/>
        <v/>
      </c>
      <c r="AX17" s="272">
        <f t="shared" si="111"/>
        <v>12</v>
      </c>
      <c r="AY17" s="272">
        <v>2</v>
      </c>
      <c r="AZ17" s="272" t="str">
        <f t="shared" ca="1" si="304"/>
        <v/>
      </c>
      <c r="BA17" s="271" t="str">
        <f t="shared" ca="1" si="304"/>
        <v/>
      </c>
      <c r="BB17" s="271" t="str">
        <f t="shared" ca="1" si="304"/>
        <v/>
      </c>
      <c r="BC17" s="271" t="str">
        <f t="shared" ca="1" si="304"/>
        <v/>
      </c>
      <c r="BD17" s="273">
        <f t="shared" ca="1" si="305"/>
        <v>0</v>
      </c>
      <c r="BE17" s="272" t="str">
        <f t="shared" ca="1" si="306"/>
        <v/>
      </c>
      <c r="BF17" s="271" t="str">
        <f t="shared" ca="1" si="306"/>
        <v/>
      </c>
      <c r="BG17" s="271" t="str">
        <f t="shared" ca="1" si="306"/>
        <v/>
      </c>
      <c r="BH17" s="271" t="str">
        <f t="shared" ca="1" si="306"/>
        <v/>
      </c>
      <c r="BI17" s="273">
        <f t="shared" ca="1" si="307"/>
        <v>0</v>
      </c>
      <c r="BJ17" s="272" t="str">
        <f t="shared" ca="1" si="308"/>
        <v/>
      </c>
      <c r="BK17" s="271" t="str">
        <f t="shared" ca="1" si="308"/>
        <v/>
      </c>
      <c r="BL17" s="271" t="str">
        <f t="shared" ca="1" si="308"/>
        <v/>
      </c>
      <c r="BM17" s="271" t="str">
        <f t="shared" ca="1" si="308"/>
        <v/>
      </c>
      <c r="BN17" s="273">
        <f t="shared" ca="1" si="309"/>
        <v>0</v>
      </c>
      <c r="BO17"/>
      <c r="BP17" s="364" t="s">
        <v>230</v>
      </c>
      <c r="BQ17" s="276">
        <f t="shared" ca="1" si="310"/>
        <v>1</v>
      </c>
      <c r="BR17" s="282">
        <f ca="1">BD17+(IF(COUNTIF(OFFSET($BQ$4:$BQ$7,$AX17,0),$BQ17)&gt;1,IF($R17&gt;0,(MAX(OFFSET($R$4:$R$7,$AX17,0))-$R17)*0.1,)))*10^BR$3</f>
        <v>0</v>
      </c>
      <c r="BS17" s="304">
        <f t="shared" ca="1" si="311"/>
        <v>1</v>
      </c>
      <c r="BT17" s="294">
        <f t="shared" ca="1" si="312"/>
        <v>4</v>
      </c>
      <c r="BU17" s="294">
        <f t="shared" ca="1" si="313"/>
        <v>2</v>
      </c>
      <c r="BV17" s="288" t="str">
        <f t="shared" ca="1" si="314"/>
        <v>04 x 01e - 02</v>
      </c>
      <c r="BW17" s="298" t="str">
        <f t="shared" ca="1" si="315"/>
        <v>1/3/4</v>
      </c>
      <c r="BX17" s="301" t="e">
        <f t="shared" ca="1" si="316"/>
        <v>#VALUE!</v>
      </c>
      <c r="BY17" s="304" t="e">
        <f t="shared" ca="1" si="317"/>
        <v>#VALUE!</v>
      </c>
      <c r="BZ17" s="294">
        <f t="shared" ca="1" si="318"/>
        <v>4</v>
      </c>
      <c r="CA17" s="294">
        <f t="shared" ca="1" si="319"/>
        <v>2</v>
      </c>
      <c r="CB17" s="288" t="e">
        <f t="shared" ca="1" si="320"/>
        <v>#VALUE!</v>
      </c>
      <c r="CC17" s="298" t="e">
        <f t="shared" ca="1" si="321"/>
        <v>#VALUE!</v>
      </c>
      <c r="CD17" s="307" t="e">
        <f t="shared" ca="1" si="322"/>
        <v>#VALUE!</v>
      </c>
      <c r="CE17" s="304" t="e">
        <f t="shared" ca="1" si="323"/>
        <v>#VALUE!</v>
      </c>
      <c r="CF17" s="294">
        <f t="shared" ca="1" si="324"/>
        <v>4</v>
      </c>
      <c r="CG17" s="294">
        <f t="shared" ca="1" si="325"/>
        <v>2</v>
      </c>
      <c r="CH17" s="288" t="e">
        <f t="shared" ca="1" si="326"/>
        <v>#VALUE!</v>
      </c>
      <c r="CI17" s="298" t="e">
        <f t="shared" ca="1" si="327"/>
        <v>#VALUE!</v>
      </c>
      <c r="CJ17" s="310" t="e">
        <f t="shared" ca="1" si="328"/>
        <v>#VALUE!</v>
      </c>
      <c r="CK17" s="304" t="e">
        <f t="shared" ca="1" si="329"/>
        <v>#VALUE!</v>
      </c>
      <c r="CL17" s="294">
        <f t="shared" ca="1" si="330"/>
        <v>4</v>
      </c>
      <c r="CM17" s="294">
        <f t="shared" ca="1" si="331"/>
        <v>2</v>
      </c>
      <c r="CN17" s="288" t="e">
        <f t="shared" ca="1" si="332"/>
        <v>#VALUE!</v>
      </c>
      <c r="CO17" s="298" t="e">
        <f t="shared" ca="1" si="333"/>
        <v>#VALUE!</v>
      </c>
      <c r="CP17" s="313" t="e">
        <f t="shared" ca="1" si="334"/>
        <v>#VALUE!</v>
      </c>
      <c r="CQ17" s="304" t="e">
        <f t="shared" ca="1" si="335"/>
        <v>#VALUE!</v>
      </c>
      <c r="CR17" s="294">
        <f t="shared" ca="1" si="336"/>
        <v>4</v>
      </c>
      <c r="CS17" s="294">
        <f t="shared" ca="1" si="337"/>
        <v>2</v>
      </c>
      <c r="CT17" s="288" t="e">
        <f t="shared" ca="1" si="338"/>
        <v>#VALUE!</v>
      </c>
      <c r="CU17" s="298" t="e">
        <f t="shared" ca="1" si="339"/>
        <v>#VALUE!</v>
      </c>
      <c r="CV17" s="316" t="e">
        <f t="shared" ca="1" si="340"/>
        <v>#VALUE!</v>
      </c>
      <c r="CW17" s="304" t="e">
        <f t="shared" ca="1" si="341"/>
        <v>#VALUE!</v>
      </c>
      <c r="CX17" s="294">
        <f t="shared" ca="1" si="342"/>
        <v>4</v>
      </c>
      <c r="CY17" s="294">
        <f t="shared" ca="1" si="343"/>
        <v>2</v>
      </c>
      <c r="CZ17" s="288" t="e">
        <f t="shared" ca="1" si="344"/>
        <v>#VALUE!</v>
      </c>
      <c r="DA17" s="298" t="e">
        <f t="shared" ca="1" si="345"/>
        <v>#VALUE!</v>
      </c>
      <c r="DB17" s="319" t="e">
        <f t="shared" ca="1" si="346"/>
        <v>#VALUE!</v>
      </c>
      <c r="DC17" s="304" t="e">
        <f t="shared" ca="1" si="347"/>
        <v>#VALUE!</v>
      </c>
      <c r="DD17" s="322" t="e">
        <f t="shared" ca="1" si="191"/>
        <v>#VALUE!</v>
      </c>
      <c r="DE17" s="283" t="e">
        <f t="shared" ca="1" si="348"/>
        <v>#VALUE!</v>
      </c>
      <c r="DF17" s="325" t="e">
        <f t="shared" ca="1" si="193"/>
        <v>#VALUE!</v>
      </c>
      <c r="DG17" s="283" t="e">
        <f ca="1">RANK(DF17,OFFSET(DF$4:DF$7,$AX17,0))&amp;$E17</f>
        <v>#VALUE!</v>
      </c>
      <c r="DH17" s="348">
        <f ca="1">COUNTIF(OFFSET($DG$4:$DG$7,$AX17,0),$DN17)</f>
        <v>0</v>
      </c>
      <c r="DI17" s="357" t="str">
        <f ca="1">IFERROR(MATCH($DN17,OFFSET($DG$4:$DG$7,$AX17,0),0),"")</f>
        <v/>
      </c>
      <c r="DJ17" s="357" t="str">
        <f t="shared" ca="1" si="349"/>
        <v/>
      </c>
      <c r="DK17" s="357" t="str">
        <f t="shared" ca="1" si="349"/>
        <v/>
      </c>
      <c r="DL17" s="357" t="str">
        <f t="shared" ca="1" si="349"/>
        <v/>
      </c>
      <c r="DM17" s="350" t="str">
        <f ca="1">CONCATENATE(DI17,DJ17,DK17,DL17)</f>
        <v/>
      </c>
      <c r="DN17" s="351" t="s">
        <v>301</v>
      </c>
      <c r="DO17" s="351" t="str">
        <f ca="1">IF(SUM(OFFSET($R$4:$R$7,$AX17,0))&lt;12,"",
IF($DH17=0,$DO16,
IF($DH17=1,OFFSET($Q$4,VALUE(DM17)-1+$AX17,0),
IF($DH17=2,OFFSET($AS$4,VALUE(MID(DM17,1,1))-1+$AX17,0)&amp;"/"&amp;OFFSET($AS$4,VALUE(MID(DM17,2,1))-1+$AX17,0),
IF($DH17=3,OFFSET($AS$4,VALUE(MID(DM17,1,1))-1+$AX17,0)&amp;"/"&amp;OFFSET($AS$4,VALUE(MID(DM17,2,1))-1+$AX17,0)&amp;"/"&amp;OFFSET($AS$4,VALUE(MID(DM17,3,1))-1+$AX17,0),
CONCATENATE(OFFSET($AS$4,$AX17,0),"/",OFFSET($AS$5,$AX17,0),"/",OFFSET($AS$6,$AX17,0),"/",OFFSET($AS$7,$AX17,0)))))))</f>
        <v/>
      </c>
      <c r="DP17" s="351" t="str">
        <f ca="1">IFERROR(OFFSET($Q$51,MATCH(RIGHT($DN17),$Q$52:$Q$59,0),MATCH(VALUE(LEFT($DN17)),$R$51:$Z$51,0)),"")</f>
        <v/>
      </c>
      <c r="DQ17" s="351" t="str">
        <f t="shared" ca="1" si="67"/>
        <v/>
      </c>
      <c r="DR17" s="353" t="str">
        <f t="shared" ca="1" si="68"/>
        <v/>
      </c>
      <c r="DS17" s="201">
        <f t="shared" ca="1" si="195"/>
        <v>0</v>
      </c>
      <c r="DT17" s="203" t="str">
        <f t="shared" ca="1" si="196"/>
        <v/>
      </c>
      <c r="DU17" s="203" t="str">
        <f t="shared" ca="1" si="197"/>
        <v/>
      </c>
      <c r="DV17" s="203" t="str">
        <f t="shared" ca="1" si="197"/>
        <v/>
      </c>
      <c r="DW17" s="203" t="str">
        <f t="shared" ca="1" si="197"/>
        <v/>
      </c>
      <c r="DX17" s="195" t="str">
        <f t="shared" ca="1" si="350"/>
        <v/>
      </c>
      <c r="DY17" s="156" t="s">
        <v>301</v>
      </c>
      <c r="DZ17" s="156" t="str">
        <f ca="1">IF(SUM(OFFSET($AC$4:$AC$7,$AX17,0))&lt;12,"",
IF($DS17=0,$DZ16,
IF($DS17=1,OFFSET($Q$4,VALUE(DX17)-1+$AX17,0),
IF($DS17=2,OFFSET($AS$4,VALUE(MID(DX17,1,1))-1+$AX17,0)&amp;"/"&amp;OFFSET($AS$4,VALUE(MID(DX17,2,1))-1+$AX17,0),
IF($DS17=3,OFFSET($AS$4,VALUE(MID(DX17,1,1))-1+$AX17,0)&amp;"/"&amp;OFFSET($AS$4,VALUE(MID(DX17,2,1))-1+$AX17,0)&amp;"/"&amp;OFFSET($AS$4,VALUE(MID(DX17,3,1))-1+$AX17,0),
CONCATENATE(OFFSET($AS$4,$AX17,0),"/",OFFSET($AS$5,$AX17,0),"/",OFFSET($AS$6,$AX17,0),"/",OFFSET($AS$7,$AX17,0)))))))</f>
        <v/>
      </c>
      <c r="EA17" s="156" t="str">
        <f ca="1">IFERROR(OFFSET($Q$51,MATCH(RIGHT($DY17),$Q$52:$Q$59,0),MATCH(VALUE(LEFT($DY17)),$AC$51:$AK$51,0)),"")</f>
        <v/>
      </c>
      <c r="EB17" s="156" t="str">
        <f t="shared" ca="1" si="199"/>
        <v/>
      </c>
      <c r="EC17" s="156" t="str">
        <f ca="1">IF(OR(AC17&lt;1,EB17=""),"",LEFT(EB17,3)&amp;IF(ISERROR(MATCH(EB17,$Q:$Q,0)),"?",""))</f>
        <v/>
      </c>
      <c r="ED17" s="270" t="str">
        <f t="shared" si="5"/>
        <v>Den-Aus</v>
      </c>
      <c r="EE17" s="270" t="str">
        <f t="shared" si="6"/>
        <v/>
      </c>
      <c r="EF17" s="270" t="str">
        <f t="shared" si="7"/>
        <v/>
      </c>
      <c r="EG17" s="271" t="str">
        <f t="shared" si="8"/>
        <v/>
      </c>
      <c r="EH17" s="271" t="str">
        <f t="shared" si="9"/>
        <v/>
      </c>
      <c r="EI17" s="271" t="str">
        <f t="shared" si="10"/>
        <v/>
      </c>
      <c r="EJ17" s="271" t="str">
        <f t="shared" si="75"/>
        <v/>
      </c>
      <c r="EK17" s="274" t="str">
        <f t="shared" si="351"/>
        <v>Aus</v>
      </c>
      <c r="EL17" s="272" t="str">
        <f t="shared" ca="1" si="352"/>
        <v/>
      </c>
      <c r="EM17" s="271" t="str">
        <f t="shared" ca="1" si="352"/>
        <v/>
      </c>
      <c r="EN17" s="271" t="str">
        <f t="shared" ca="1" si="352"/>
        <v/>
      </c>
      <c r="EO17" s="271" t="str">
        <f t="shared" ca="1" si="352"/>
        <v/>
      </c>
      <c r="EP17" s="272">
        <f t="shared" si="116"/>
        <v>12</v>
      </c>
      <c r="EQ17" s="272">
        <v>2</v>
      </c>
      <c r="ER17" s="272" t="str">
        <f t="shared" ca="1" si="353"/>
        <v/>
      </c>
      <c r="ES17" s="271" t="str">
        <f t="shared" ca="1" si="353"/>
        <v/>
      </c>
      <c r="ET17" s="271" t="str">
        <f t="shared" ca="1" si="353"/>
        <v/>
      </c>
      <c r="EU17" s="271" t="str">
        <f t="shared" ca="1" si="353"/>
        <v/>
      </c>
      <c r="EV17" s="273">
        <f t="shared" ca="1" si="354"/>
        <v>0</v>
      </c>
      <c r="EW17" s="272" t="str">
        <f t="shared" ca="1" si="355"/>
        <v/>
      </c>
      <c r="EX17" s="271" t="str">
        <f t="shared" ca="1" si="355"/>
        <v/>
      </c>
      <c r="EY17" s="271" t="str">
        <f t="shared" ca="1" si="355"/>
        <v/>
      </c>
      <c r="EZ17" s="271" t="str">
        <f t="shared" ca="1" si="355"/>
        <v/>
      </c>
      <c r="FA17" s="273">
        <f t="shared" ca="1" si="356"/>
        <v>0</v>
      </c>
      <c r="FB17" s="272" t="str">
        <f t="shared" ca="1" si="357"/>
        <v/>
      </c>
      <c r="FC17" s="271" t="str">
        <f t="shared" ca="1" si="357"/>
        <v/>
      </c>
      <c r="FD17" s="271" t="str">
        <f t="shared" ca="1" si="357"/>
        <v/>
      </c>
      <c r="FE17" s="271" t="str">
        <f t="shared" ca="1" si="357"/>
        <v/>
      </c>
      <c r="FF17" s="273">
        <f t="shared" ca="1" si="358"/>
        <v>0</v>
      </c>
      <c r="FG17"/>
      <c r="FH17" s="364" t="s">
        <v>230</v>
      </c>
      <c r="FI17" s="276">
        <f ca="1">RANK($EV17,OFFSET($EV$4:$EV$7,$AX17,0),0)</f>
        <v>1</v>
      </c>
      <c r="FJ17" s="282">
        <f ca="1">EV17+(IF(COUNTIF(OFFSET($FI$4:$FI$7,$AX17,0),$FI17)&gt;1,IF($AC17&gt;0,(MAX(OFFSET($AC$4:$AC$7,$AX17,0))-$AC17)*0.1,)))*10^FJ$3</f>
        <v>0</v>
      </c>
      <c r="FK17" s="304">
        <f ca="1">RANK($FJ17,OFFSET($FJ$4:$FJ$7,$AX17,0),0)</f>
        <v>1</v>
      </c>
      <c r="FL17" s="294">
        <f t="shared" ca="1" si="359"/>
        <v>4</v>
      </c>
      <c r="FM17" s="294">
        <f t="shared" ca="1" si="360"/>
        <v>2</v>
      </c>
      <c r="FN17" s="288" t="str">
        <f t="shared" ca="1" si="361"/>
        <v>04 x 01e - 02</v>
      </c>
      <c r="FO17" s="298" t="str">
        <f t="shared" ca="1" si="362"/>
        <v>1/3/4</v>
      </c>
      <c r="FP17" s="301" t="e">
        <f t="shared" ca="1" si="363"/>
        <v>#VALUE!</v>
      </c>
      <c r="FQ17" s="304" t="e">
        <f t="shared" ca="1" si="213"/>
        <v>#VALUE!</v>
      </c>
      <c r="FR17" s="294">
        <f t="shared" ca="1" si="364"/>
        <v>4</v>
      </c>
      <c r="FS17" s="294">
        <f t="shared" ca="1" si="365"/>
        <v>2</v>
      </c>
      <c r="FT17" s="288" t="e">
        <f t="shared" ca="1" si="366"/>
        <v>#VALUE!</v>
      </c>
      <c r="FU17" s="298" t="e">
        <f t="shared" ca="1" si="367"/>
        <v>#VALUE!</v>
      </c>
      <c r="FV17" s="307" t="e">
        <f t="shared" ca="1" si="368"/>
        <v>#VALUE!</v>
      </c>
      <c r="FW17" s="304" t="e">
        <f t="shared" ca="1" si="219"/>
        <v>#VALUE!</v>
      </c>
      <c r="FX17" s="294">
        <f t="shared" ca="1" si="370"/>
        <v>4</v>
      </c>
      <c r="FY17" s="294">
        <f t="shared" ca="1" si="371"/>
        <v>2</v>
      </c>
      <c r="FZ17" s="288" t="e">
        <f t="shared" ca="1" si="372"/>
        <v>#VALUE!</v>
      </c>
      <c r="GA17" s="298" t="e">
        <f t="shared" ca="1" si="373"/>
        <v>#VALUE!</v>
      </c>
      <c r="GB17" s="310" t="e">
        <f t="shared" ca="1" si="374"/>
        <v>#VALUE!</v>
      </c>
      <c r="GC17" s="304" t="e">
        <f t="shared" ca="1" si="375"/>
        <v>#VALUE!</v>
      </c>
      <c r="GD17" s="294">
        <f t="shared" ca="1" si="376"/>
        <v>4</v>
      </c>
      <c r="GE17" s="294">
        <f t="shared" ca="1" si="377"/>
        <v>2</v>
      </c>
      <c r="GF17" s="288" t="e">
        <f t="shared" ca="1" si="378"/>
        <v>#VALUE!</v>
      </c>
      <c r="GG17" s="298" t="e">
        <f t="shared" ca="1" si="379"/>
        <v>#VALUE!</v>
      </c>
      <c r="GH17" s="313" t="e">
        <f t="shared" ca="1" si="380"/>
        <v>#VALUE!</v>
      </c>
      <c r="GI17" s="304" t="e">
        <f t="shared" ca="1" si="381"/>
        <v>#VALUE!</v>
      </c>
      <c r="GJ17" s="294">
        <f t="shared" ca="1" si="382"/>
        <v>4</v>
      </c>
      <c r="GK17" s="294">
        <f t="shared" ca="1" si="383"/>
        <v>2</v>
      </c>
      <c r="GL17" s="288" t="e">
        <f t="shared" ca="1" si="384"/>
        <v>#VALUE!</v>
      </c>
      <c r="GM17" s="298" t="e">
        <f t="shared" ca="1" si="385"/>
        <v>#VALUE!</v>
      </c>
      <c r="GN17" s="316" t="e">
        <f t="shared" ca="1" si="386"/>
        <v>#VALUE!</v>
      </c>
      <c r="GO17" s="304" t="e">
        <f t="shared" ca="1" si="387"/>
        <v>#VALUE!</v>
      </c>
      <c r="GP17" s="294">
        <f t="shared" ca="1" si="388"/>
        <v>4</v>
      </c>
      <c r="GQ17" s="294">
        <f t="shared" ca="1" si="389"/>
        <v>2</v>
      </c>
      <c r="GR17" s="288" t="e">
        <f t="shared" ca="1" si="390"/>
        <v>#VALUE!</v>
      </c>
      <c r="GS17" s="298" t="e">
        <f t="shared" ca="1" si="391"/>
        <v>#VALUE!</v>
      </c>
      <c r="GT17" s="319" t="e">
        <f t="shared" ca="1" si="392"/>
        <v>#VALUE!</v>
      </c>
      <c r="GU17" s="304" t="e">
        <f t="shared" ca="1" si="393"/>
        <v>#VALUE!</v>
      </c>
      <c r="GV17" s="322" t="e">
        <f ca="1">GT17+IF(COUNTIF(OFFSET($GU$4:$GU$7,$AX17,0),GU17)&gt;1,FA17*10^GV$3)</f>
        <v>#VALUE!</v>
      </c>
      <c r="GW17" s="283" t="e">
        <f t="shared" ca="1" si="394"/>
        <v>#VALUE!</v>
      </c>
      <c r="GX17" s="325" t="e">
        <f ca="1">GV17+IF(COUNTIF(OFFSET($GW$4:$GW$7,$AX17,0),GW17)&gt;1,FF17*10^GX$3)</f>
        <v>#VALUE!</v>
      </c>
      <c r="GY17" s="283" t="e">
        <f ca="1">RANK(GX17,OFFSET(GX$4:GX$7,$AX17,0))&amp;$E17</f>
        <v>#VALUE!</v>
      </c>
      <c r="GZ17"/>
      <c r="HA17"/>
      <c r="HB17"/>
      <c r="HC17"/>
      <c r="HD17"/>
      <c r="HE17"/>
      <c r="HF17"/>
      <c r="HG17"/>
      <c r="HH17"/>
    </row>
    <row r="18" spans="1:216" x14ac:dyDescent="0.25">
      <c r="A18" s="41">
        <v>21</v>
      </c>
      <c r="B18" s="42">
        <v>43272</v>
      </c>
      <c r="C18" s="43">
        <v>0.70833333333333337</v>
      </c>
      <c r="D18" s="44" t="s">
        <v>249</v>
      </c>
      <c r="E18" s="45" t="s">
        <v>132</v>
      </c>
      <c r="F18" s="238" t="s">
        <v>115</v>
      </c>
      <c r="G18" s="239" t="s">
        <v>265</v>
      </c>
      <c r="H18" s="56"/>
      <c r="I18" s="57"/>
      <c r="J18" s="49"/>
      <c r="K18" s="50" t="str">
        <f t="shared" si="0"/>
        <v/>
      </c>
      <c r="L18" s="51">
        <v>10</v>
      </c>
      <c r="M18" s="49"/>
      <c r="N18" s="58"/>
      <c r="O18" s="59"/>
      <c r="P18" s="60" t="s">
        <v>146</v>
      </c>
      <c r="Q18" s="257" t="s">
        <v>265</v>
      </c>
      <c r="R18" s="382">
        <f t="shared" ca="1" si="297"/>
        <v>0</v>
      </c>
      <c r="S18" s="382">
        <f t="shared" ca="1" si="130"/>
        <v>0</v>
      </c>
      <c r="T18" s="382">
        <f t="shared" ca="1" si="131"/>
        <v>0</v>
      </c>
      <c r="U18" s="382">
        <f t="shared" ca="1" si="132"/>
        <v>0</v>
      </c>
      <c r="V18" s="383">
        <f t="shared" ca="1" si="298"/>
        <v>0</v>
      </c>
      <c r="W18" s="384">
        <f t="shared" ca="1" si="299"/>
        <v>0</v>
      </c>
      <c r="X18" s="385">
        <f t="shared" ca="1" si="135"/>
        <v>0</v>
      </c>
      <c r="Y18" s="386">
        <f t="shared" ca="1" si="300"/>
        <v>0</v>
      </c>
      <c r="Z18" s="387" t="str">
        <f ca="1">IF(SUM(OFFSET(R$4:R$7,$AX18,0))=0,"",IFERROR(DG18,"")&amp;IF(SUM(OFFSET(R$4:R$7,$AX18,0))&lt;12,"?",""))</f>
        <v/>
      </c>
      <c r="AA18" s="50" t="str">
        <f ca="1">IF(AK18="","",(IF(V18=AG18,1)+IF(W18=AH18,1)+IF(X18=AI18,1)+IF(Y18=AJ18,1)+IF(Z18=AK18,1))/5*AB18)</f>
        <v/>
      </c>
      <c r="AB18" s="390">
        <v>5</v>
      </c>
      <c r="AC18" s="388">
        <f t="shared" ca="1" si="137"/>
        <v>0</v>
      </c>
      <c r="AD18" s="382">
        <f t="shared" ca="1" si="138"/>
        <v>0</v>
      </c>
      <c r="AE18" s="382">
        <f t="shared" ca="1" si="139"/>
        <v>0</v>
      </c>
      <c r="AF18" s="382">
        <f t="shared" ca="1" si="140"/>
        <v>0</v>
      </c>
      <c r="AG18" s="383">
        <f t="shared" ca="1" si="141"/>
        <v>0</v>
      </c>
      <c r="AH18" s="384">
        <f t="shared" ca="1" si="142"/>
        <v>0</v>
      </c>
      <c r="AI18" s="385">
        <f t="shared" ca="1" si="301"/>
        <v>0</v>
      </c>
      <c r="AJ18" s="386">
        <f t="shared" ca="1" si="144"/>
        <v>0</v>
      </c>
      <c r="AK18" s="389" t="str">
        <f ca="1">IF(SUM(OFFSET(AC$4:AC$7,$AX18,0))=0,"",IFERROR($GY18,"")&amp;IF(SUM(OFFSET(AC$4:AC$7,$AX18,0))&lt;12,"?",""))</f>
        <v/>
      </c>
      <c r="AL18" s="270" t="str">
        <f t="shared" si="1"/>
        <v>Fra-Per</v>
      </c>
      <c r="AM18" s="270" t="str">
        <f t="shared" si="2"/>
        <v/>
      </c>
      <c r="AN18" s="270" t="str">
        <f t="shared" si="3"/>
        <v/>
      </c>
      <c r="AO18" s="271" t="str">
        <f t="shared" si="29"/>
        <v/>
      </c>
      <c r="AP18" s="271" t="str">
        <f t="shared" si="30"/>
        <v/>
      </c>
      <c r="AQ18" s="271" t="str">
        <f t="shared" si="31"/>
        <v/>
      </c>
      <c r="AR18" s="271" t="str">
        <f t="shared" si="32"/>
        <v/>
      </c>
      <c r="AS18" s="274" t="str">
        <f t="shared" si="302"/>
        <v>Per</v>
      </c>
      <c r="AT18" s="272" t="str">
        <f t="shared" ca="1" si="303"/>
        <v/>
      </c>
      <c r="AU18" s="271" t="str">
        <f t="shared" ca="1" si="303"/>
        <v/>
      </c>
      <c r="AV18" s="271" t="str">
        <f t="shared" ca="1" si="303"/>
        <v/>
      </c>
      <c r="AW18" s="271" t="str">
        <f t="shared" ca="1" si="303"/>
        <v/>
      </c>
      <c r="AX18" s="272">
        <f t="shared" si="111"/>
        <v>12</v>
      </c>
      <c r="AY18" s="272">
        <v>3</v>
      </c>
      <c r="AZ18" s="272" t="str">
        <f t="shared" ca="1" si="304"/>
        <v/>
      </c>
      <c r="BA18" s="271" t="str">
        <f t="shared" ca="1" si="304"/>
        <v/>
      </c>
      <c r="BB18" s="271" t="str">
        <f t="shared" ca="1" si="304"/>
        <v/>
      </c>
      <c r="BC18" s="271" t="str">
        <f t="shared" ca="1" si="304"/>
        <v/>
      </c>
      <c r="BD18" s="273">
        <f t="shared" ca="1" si="305"/>
        <v>0</v>
      </c>
      <c r="BE18" s="272" t="str">
        <f t="shared" ca="1" si="306"/>
        <v/>
      </c>
      <c r="BF18" s="271" t="str">
        <f t="shared" ca="1" si="306"/>
        <v/>
      </c>
      <c r="BG18" s="271" t="str">
        <f t="shared" ca="1" si="306"/>
        <v/>
      </c>
      <c r="BH18" s="271" t="str">
        <f t="shared" ca="1" si="306"/>
        <v/>
      </c>
      <c r="BI18" s="273">
        <f t="shared" ca="1" si="307"/>
        <v>0</v>
      </c>
      <c r="BJ18" s="272" t="str">
        <f t="shared" ca="1" si="308"/>
        <v/>
      </c>
      <c r="BK18" s="271" t="str">
        <f t="shared" ca="1" si="308"/>
        <v/>
      </c>
      <c r="BL18" s="271" t="str">
        <f t="shared" ca="1" si="308"/>
        <v/>
      </c>
      <c r="BM18" s="271" t="str">
        <f t="shared" ca="1" si="308"/>
        <v/>
      </c>
      <c r="BN18" s="273">
        <f t="shared" ca="1" si="309"/>
        <v>0</v>
      </c>
      <c r="BO18"/>
      <c r="BP18" s="364" t="s">
        <v>234</v>
      </c>
      <c r="BQ18" s="276">
        <f t="shared" ca="1" si="310"/>
        <v>1</v>
      </c>
      <c r="BR18" s="282">
        <f ca="1">BD18+(IF(COUNTIF(OFFSET($BQ$4:$BQ$7,$AX18,0),$BQ18)&gt;1,IF($R18&gt;0,(MAX(OFFSET($R$4:$R$7,$AX18,0))-$R18)*0.1,)))*10^BR$3</f>
        <v>0</v>
      </c>
      <c r="BS18" s="304">
        <f t="shared" ca="1" si="311"/>
        <v>1</v>
      </c>
      <c r="BT18" s="294">
        <f t="shared" ca="1" si="312"/>
        <v>4</v>
      </c>
      <c r="BU18" s="294">
        <f t="shared" ca="1" si="313"/>
        <v>3</v>
      </c>
      <c r="BV18" s="288" t="str">
        <f t="shared" ca="1" si="314"/>
        <v>04 x 01e - 03</v>
      </c>
      <c r="BW18" s="298" t="str">
        <f t="shared" ca="1" si="315"/>
        <v>1/2/4</v>
      </c>
      <c r="BX18" s="301" t="e">
        <f t="shared" ca="1" si="316"/>
        <v>#VALUE!</v>
      </c>
      <c r="BY18" s="304" t="e">
        <f t="shared" ca="1" si="317"/>
        <v>#VALUE!</v>
      </c>
      <c r="BZ18" s="294">
        <f t="shared" ca="1" si="318"/>
        <v>4</v>
      </c>
      <c r="CA18" s="294">
        <f t="shared" ca="1" si="319"/>
        <v>3</v>
      </c>
      <c r="CB18" s="288" t="e">
        <f t="shared" ca="1" si="320"/>
        <v>#VALUE!</v>
      </c>
      <c r="CC18" s="298" t="e">
        <f t="shared" ca="1" si="321"/>
        <v>#VALUE!</v>
      </c>
      <c r="CD18" s="307" t="e">
        <f t="shared" ca="1" si="322"/>
        <v>#VALUE!</v>
      </c>
      <c r="CE18" s="304" t="e">
        <f t="shared" ca="1" si="323"/>
        <v>#VALUE!</v>
      </c>
      <c r="CF18" s="294">
        <f t="shared" ca="1" si="324"/>
        <v>4</v>
      </c>
      <c r="CG18" s="294">
        <f t="shared" ca="1" si="325"/>
        <v>3</v>
      </c>
      <c r="CH18" s="288" t="e">
        <f t="shared" ca="1" si="326"/>
        <v>#VALUE!</v>
      </c>
      <c r="CI18" s="298" t="e">
        <f t="shared" ca="1" si="327"/>
        <v>#VALUE!</v>
      </c>
      <c r="CJ18" s="310" t="e">
        <f t="shared" ca="1" si="328"/>
        <v>#VALUE!</v>
      </c>
      <c r="CK18" s="304" t="e">
        <f t="shared" ca="1" si="329"/>
        <v>#VALUE!</v>
      </c>
      <c r="CL18" s="294">
        <f t="shared" ca="1" si="330"/>
        <v>4</v>
      </c>
      <c r="CM18" s="294">
        <f t="shared" ca="1" si="331"/>
        <v>3</v>
      </c>
      <c r="CN18" s="288" t="e">
        <f t="shared" ca="1" si="332"/>
        <v>#VALUE!</v>
      </c>
      <c r="CO18" s="298" t="e">
        <f t="shared" ca="1" si="333"/>
        <v>#VALUE!</v>
      </c>
      <c r="CP18" s="313" t="e">
        <f t="shared" ca="1" si="334"/>
        <v>#VALUE!</v>
      </c>
      <c r="CQ18" s="304" t="e">
        <f t="shared" ca="1" si="335"/>
        <v>#VALUE!</v>
      </c>
      <c r="CR18" s="294">
        <f t="shared" ca="1" si="336"/>
        <v>4</v>
      </c>
      <c r="CS18" s="294">
        <f t="shared" ca="1" si="337"/>
        <v>3</v>
      </c>
      <c r="CT18" s="288" t="e">
        <f t="shared" ca="1" si="338"/>
        <v>#VALUE!</v>
      </c>
      <c r="CU18" s="298" t="e">
        <f t="shared" ca="1" si="339"/>
        <v>#VALUE!</v>
      </c>
      <c r="CV18" s="316" t="e">
        <f t="shared" ca="1" si="340"/>
        <v>#VALUE!</v>
      </c>
      <c r="CW18" s="304" t="e">
        <f t="shared" ca="1" si="341"/>
        <v>#VALUE!</v>
      </c>
      <c r="CX18" s="294">
        <f t="shared" ca="1" si="342"/>
        <v>4</v>
      </c>
      <c r="CY18" s="294">
        <f t="shared" ca="1" si="343"/>
        <v>3</v>
      </c>
      <c r="CZ18" s="288" t="e">
        <f t="shared" ca="1" si="344"/>
        <v>#VALUE!</v>
      </c>
      <c r="DA18" s="298" t="e">
        <f t="shared" ca="1" si="345"/>
        <v>#VALUE!</v>
      </c>
      <c r="DB18" s="319" t="e">
        <f t="shared" ca="1" si="346"/>
        <v>#VALUE!</v>
      </c>
      <c r="DC18" s="304" t="e">
        <f t="shared" ca="1" si="347"/>
        <v>#VALUE!</v>
      </c>
      <c r="DD18" s="322" t="e">
        <f t="shared" ca="1" si="191"/>
        <v>#VALUE!</v>
      </c>
      <c r="DE18" s="283" t="e">
        <f t="shared" ca="1" si="348"/>
        <v>#VALUE!</v>
      </c>
      <c r="DF18" s="325" t="e">
        <f t="shared" ca="1" si="193"/>
        <v>#VALUE!</v>
      </c>
      <c r="DG18" s="283" t="e">
        <f ca="1">RANK(DF18,OFFSET(DF$4:DF$7,$AX18,0))&amp;$E18</f>
        <v>#VALUE!</v>
      </c>
      <c r="DH18" s="348">
        <f ca="1">COUNTIF(OFFSET($DG$4:$DG$7,$AX18,0),$DN18)</f>
        <v>0</v>
      </c>
      <c r="DI18" s="357" t="str">
        <f ca="1">IFERROR(MATCH($DN18,OFFSET($DG$4:$DG$7,$AX18,0),0),"")</f>
        <v/>
      </c>
      <c r="DJ18" s="357" t="str">
        <f t="shared" ca="1" si="349"/>
        <v/>
      </c>
      <c r="DK18" s="357" t="str">
        <f t="shared" ca="1" si="349"/>
        <v/>
      </c>
      <c r="DL18" s="357" t="str">
        <f t="shared" ca="1" si="349"/>
        <v/>
      </c>
      <c r="DM18" s="350" t="str">
        <f ca="1">CONCATENATE(DI18,DJ18,DK18,DL18)</f>
        <v/>
      </c>
      <c r="DN18" s="351" t="s">
        <v>340</v>
      </c>
      <c r="DO18" s="351" t="str">
        <f ca="1">IF(SUM(OFFSET($R$4:$R$7,$AX18,0))&lt;12,"",
IF($DH18=0,$DO17,
IF($DH18=1,OFFSET($Q$4,VALUE(DM18)-1+$AX18,0),
IF($DH18=2,OFFSET($AS$4,VALUE(MID(DM18,1,1))-1+$AX18,0)&amp;"/"&amp;OFFSET($AS$4,VALUE(MID(DM18,2,1))-1+$AX18,0),
IF($DH18=3,OFFSET($AS$4,VALUE(MID(DM18,1,1))-1+$AX18,0)&amp;"/"&amp;OFFSET($AS$4,VALUE(MID(DM18,2,1))-1+$AX18,0)&amp;"/"&amp;OFFSET($AS$4,VALUE(MID(DM18,3,1))-1+$AX18,0),
CONCATENATE(OFFSET($AS$4,$AX18,0),"/",OFFSET($AS$5,$AX18,0),"/",OFFSET($AS$6,$AX18,0),"/",OFFSET($AS$7,$AX18,0)))))))</f>
        <v/>
      </c>
      <c r="DP18" s="351" t="str">
        <f ca="1">IFERROR(OFFSET($Q$51,MATCH(RIGHT($DN18),$Q$52:$Q$59,0),MATCH(VALUE(LEFT($DN18)),$R$51:$Z$51,0)),"")</f>
        <v/>
      </c>
      <c r="DQ18" s="351" t="str">
        <f t="shared" ca="1" si="67"/>
        <v/>
      </c>
      <c r="DR18" s="353" t="str">
        <f t="shared" ca="1" si="68"/>
        <v/>
      </c>
      <c r="DS18" s="201">
        <f t="shared" ca="1" si="195"/>
        <v>0</v>
      </c>
      <c r="DT18" s="203" t="str">
        <f t="shared" ca="1" si="196"/>
        <v/>
      </c>
      <c r="DU18" s="203" t="str">
        <f t="shared" ca="1" si="197"/>
        <v/>
      </c>
      <c r="DV18" s="203" t="str">
        <f t="shared" ca="1" si="197"/>
        <v/>
      </c>
      <c r="DW18" s="203" t="str">
        <f t="shared" ca="1" si="197"/>
        <v/>
      </c>
      <c r="DX18" s="195" t="str">
        <f t="shared" ca="1" si="350"/>
        <v/>
      </c>
      <c r="DY18" s="156" t="s">
        <v>340</v>
      </c>
      <c r="DZ18" s="156" t="str">
        <f ca="1">IF(SUM(OFFSET($AC$4:$AC$7,$AX18,0))&lt;12,"",
IF($DS18=0,$DZ17,
IF($DS18=1,OFFSET($Q$4,VALUE(DX18)-1+$AX18,0),
IF($DS18=2,OFFSET($AS$4,VALUE(MID(DX18,1,1))-1+$AX18,0)&amp;"/"&amp;OFFSET($AS$4,VALUE(MID(DX18,2,1))-1+$AX18,0),
IF($DS18=3,OFFSET($AS$4,VALUE(MID(DX18,1,1))-1+$AX18,0)&amp;"/"&amp;OFFSET($AS$4,VALUE(MID(DX18,2,1))-1+$AX18,0)&amp;"/"&amp;OFFSET($AS$4,VALUE(MID(DX18,3,1))-1+$AX18,0),
CONCATENATE(OFFSET($AS$4,$AX18,0),"/",OFFSET($AS$5,$AX18,0),"/",OFFSET($AS$6,$AX18,0),"/",OFFSET($AS$7,$AX18,0)))))))</f>
        <v/>
      </c>
      <c r="EA18" s="156" t="str">
        <f ca="1">IFERROR(OFFSET($Q$51,MATCH(RIGHT($DY18),$Q$52:$Q$59,0),MATCH(VALUE(LEFT($DY18)),$AC$51:$AK$51,0)),"")</f>
        <v/>
      </c>
      <c r="EB18" s="156" t="str">
        <f t="shared" ca="1" si="199"/>
        <v/>
      </c>
      <c r="EC18" s="156" t="str">
        <f ca="1">IF(OR(AC18&lt;1,EB18=""),"",LEFT(EB18,3)&amp;IF(ISERROR(MATCH(EB18,$Q:$Q,0)),"?",""))</f>
        <v/>
      </c>
      <c r="ED18" s="270" t="str">
        <f t="shared" si="5"/>
        <v>Fra-Per</v>
      </c>
      <c r="EE18" s="270" t="str">
        <f t="shared" si="6"/>
        <v/>
      </c>
      <c r="EF18" s="270" t="str">
        <f t="shared" si="7"/>
        <v/>
      </c>
      <c r="EG18" s="271" t="str">
        <f t="shared" si="8"/>
        <v/>
      </c>
      <c r="EH18" s="271" t="str">
        <f t="shared" si="9"/>
        <v/>
      </c>
      <c r="EI18" s="271" t="str">
        <f t="shared" si="10"/>
        <v/>
      </c>
      <c r="EJ18" s="271" t="str">
        <f t="shared" si="75"/>
        <v/>
      </c>
      <c r="EK18" s="274" t="str">
        <f t="shared" si="351"/>
        <v>Per</v>
      </c>
      <c r="EL18" s="272" t="str">
        <f t="shared" ca="1" si="352"/>
        <v/>
      </c>
      <c r="EM18" s="271" t="str">
        <f t="shared" ca="1" si="352"/>
        <v/>
      </c>
      <c r="EN18" s="271" t="str">
        <f t="shared" ca="1" si="352"/>
        <v/>
      </c>
      <c r="EO18" s="271" t="str">
        <f t="shared" ca="1" si="352"/>
        <v/>
      </c>
      <c r="EP18" s="272">
        <f t="shared" si="116"/>
        <v>12</v>
      </c>
      <c r="EQ18" s="272">
        <v>3</v>
      </c>
      <c r="ER18" s="272" t="str">
        <f t="shared" ca="1" si="353"/>
        <v/>
      </c>
      <c r="ES18" s="271" t="str">
        <f t="shared" ca="1" si="353"/>
        <v/>
      </c>
      <c r="ET18" s="271" t="str">
        <f t="shared" ca="1" si="353"/>
        <v/>
      </c>
      <c r="EU18" s="271" t="str">
        <f t="shared" ca="1" si="353"/>
        <v/>
      </c>
      <c r="EV18" s="273">
        <f t="shared" ca="1" si="354"/>
        <v>0</v>
      </c>
      <c r="EW18" s="272" t="str">
        <f t="shared" ca="1" si="355"/>
        <v/>
      </c>
      <c r="EX18" s="271" t="str">
        <f t="shared" ca="1" si="355"/>
        <v/>
      </c>
      <c r="EY18" s="271" t="str">
        <f t="shared" ca="1" si="355"/>
        <v/>
      </c>
      <c r="EZ18" s="271" t="str">
        <f t="shared" ca="1" si="355"/>
        <v/>
      </c>
      <c r="FA18" s="273">
        <f t="shared" ca="1" si="356"/>
        <v>0</v>
      </c>
      <c r="FB18" s="272" t="str">
        <f t="shared" ca="1" si="357"/>
        <v/>
      </c>
      <c r="FC18" s="271" t="str">
        <f t="shared" ca="1" si="357"/>
        <v/>
      </c>
      <c r="FD18" s="271" t="str">
        <f t="shared" ca="1" si="357"/>
        <v/>
      </c>
      <c r="FE18" s="271" t="str">
        <f t="shared" ca="1" si="357"/>
        <v/>
      </c>
      <c r="FF18" s="273">
        <f t="shared" ca="1" si="358"/>
        <v>0</v>
      </c>
      <c r="FG18"/>
      <c r="FH18" s="364" t="s">
        <v>234</v>
      </c>
      <c r="FI18" s="276">
        <f ca="1">RANK($EV18,OFFSET($EV$4:$EV$7,$AX18,0),0)</f>
        <v>1</v>
      </c>
      <c r="FJ18" s="282">
        <f ca="1">EV18+(IF(COUNTIF(OFFSET($FI$4:$FI$7,$AX18,0),$FI18)&gt;1,IF($AC18&gt;0,(MAX(OFFSET($AC$4:$AC$7,$AX18,0))-$AC18)*0.1,)))*10^FJ$3</f>
        <v>0</v>
      </c>
      <c r="FK18" s="304">
        <f ca="1">RANK($FJ18,OFFSET($FJ$4:$FJ$7,$AX18,0),0)</f>
        <v>1</v>
      </c>
      <c r="FL18" s="294">
        <f t="shared" ca="1" si="359"/>
        <v>4</v>
      </c>
      <c r="FM18" s="294">
        <f t="shared" ca="1" si="360"/>
        <v>3</v>
      </c>
      <c r="FN18" s="288" t="str">
        <f t="shared" ca="1" si="361"/>
        <v>04 x 01e - 03</v>
      </c>
      <c r="FO18" s="298" t="str">
        <f t="shared" ca="1" si="362"/>
        <v>1/2/4</v>
      </c>
      <c r="FP18" s="301" t="e">
        <f t="shared" ca="1" si="363"/>
        <v>#VALUE!</v>
      </c>
      <c r="FQ18" s="304" t="e">
        <f t="shared" ca="1" si="213"/>
        <v>#VALUE!</v>
      </c>
      <c r="FR18" s="294">
        <f t="shared" ca="1" si="364"/>
        <v>4</v>
      </c>
      <c r="FS18" s="294">
        <f t="shared" ca="1" si="365"/>
        <v>3</v>
      </c>
      <c r="FT18" s="288" t="e">
        <f t="shared" ca="1" si="366"/>
        <v>#VALUE!</v>
      </c>
      <c r="FU18" s="298" t="e">
        <f t="shared" ca="1" si="367"/>
        <v>#VALUE!</v>
      </c>
      <c r="FV18" s="307" t="e">
        <f t="shared" ca="1" si="368"/>
        <v>#VALUE!</v>
      </c>
      <c r="FW18" s="304" t="e">
        <f t="shared" ca="1" si="219"/>
        <v>#VALUE!</v>
      </c>
      <c r="FX18" s="294">
        <f t="shared" ca="1" si="370"/>
        <v>4</v>
      </c>
      <c r="FY18" s="294">
        <f t="shared" ca="1" si="371"/>
        <v>3</v>
      </c>
      <c r="FZ18" s="288" t="e">
        <f t="shared" ca="1" si="372"/>
        <v>#VALUE!</v>
      </c>
      <c r="GA18" s="298" t="e">
        <f t="shared" ca="1" si="373"/>
        <v>#VALUE!</v>
      </c>
      <c r="GB18" s="310" t="e">
        <f t="shared" ca="1" si="374"/>
        <v>#VALUE!</v>
      </c>
      <c r="GC18" s="304" t="e">
        <f t="shared" ca="1" si="375"/>
        <v>#VALUE!</v>
      </c>
      <c r="GD18" s="294">
        <f t="shared" ca="1" si="376"/>
        <v>4</v>
      </c>
      <c r="GE18" s="294">
        <f t="shared" ca="1" si="377"/>
        <v>3</v>
      </c>
      <c r="GF18" s="288" t="e">
        <f t="shared" ca="1" si="378"/>
        <v>#VALUE!</v>
      </c>
      <c r="GG18" s="298" t="e">
        <f t="shared" ca="1" si="379"/>
        <v>#VALUE!</v>
      </c>
      <c r="GH18" s="313" t="e">
        <f t="shared" ca="1" si="380"/>
        <v>#VALUE!</v>
      </c>
      <c r="GI18" s="304" t="e">
        <f t="shared" ca="1" si="381"/>
        <v>#VALUE!</v>
      </c>
      <c r="GJ18" s="294">
        <f t="shared" ca="1" si="382"/>
        <v>4</v>
      </c>
      <c r="GK18" s="294">
        <f t="shared" ca="1" si="383"/>
        <v>3</v>
      </c>
      <c r="GL18" s="288" t="e">
        <f t="shared" ca="1" si="384"/>
        <v>#VALUE!</v>
      </c>
      <c r="GM18" s="298" t="e">
        <f t="shared" ca="1" si="385"/>
        <v>#VALUE!</v>
      </c>
      <c r="GN18" s="316" t="e">
        <f t="shared" ca="1" si="386"/>
        <v>#VALUE!</v>
      </c>
      <c r="GO18" s="304" t="e">
        <f t="shared" ca="1" si="387"/>
        <v>#VALUE!</v>
      </c>
      <c r="GP18" s="294">
        <f t="shared" ca="1" si="388"/>
        <v>4</v>
      </c>
      <c r="GQ18" s="294">
        <f t="shared" ca="1" si="389"/>
        <v>3</v>
      </c>
      <c r="GR18" s="288" t="e">
        <f t="shared" ca="1" si="390"/>
        <v>#VALUE!</v>
      </c>
      <c r="GS18" s="298" t="e">
        <f t="shared" ca="1" si="391"/>
        <v>#VALUE!</v>
      </c>
      <c r="GT18" s="319" t="e">
        <f t="shared" ca="1" si="392"/>
        <v>#VALUE!</v>
      </c>
      <c r="GU18" s="304" t="e">
        <f t="shared" ca="1" si="393"/>
        <v>#VALUE!</v>
      </c>
      <c r="GV18" s="322" t="e">
        <f ca="1">GT18+IF(COUNTIF(OFFSET($GU$4:$GU$7,$AX18,0),GU18)&gt;1,FA18*10^GV$3)</f>
        <v>#VALUE!</v>
      </c>
      <c r="GW18" s="283" t="e">
        <f t="shared" ca="1" si="394"/>
        <v>#VALUE!</v>
      </c>
      <c r="GX18" s="325" t="e">
        <f ca="1">GV18+IF(COUNTIF(OFFSET($GW$4:$GW$7,$AX18,0),GW18)&gt;1,FF18*10^GX$3)</f>
        <v>#VALUE!</v>
      </c>
      <c r="GY18" s="283" t="e">
        <f ca="1">RANK(GX18,OFFSET(GX$4:GX$7,$AX18,0))&amp;$E18</f>
        <v>#VALUE!</v>
      </c>
      <c r="GZ18"/>
      <c r="HA18"/>
      <c r="HB18"/>
      <c r="HC18"/>
      <c r="HD18"/>
      <c r="HE18"/>
      <c r="HF18"/>
      <c r="HG18"/>
      <c r="HH18"/>
    </row>
    <row r="19" spans="1:216" x14ac:dyDescent="0.25">
      <c r="A19" s="41">
        <v>37</v>
      </c>
      <c r="B19" s="42">
        <v>43277</v>
      </c>
      <c r="C19" s="43">
        <v>0.66666666666666663</v>
      </c>
      <c r="D19" s="44" t="s">
        <v>248</v>
      </c>
      <c r="E19" s="45" t="s">
        <v>132</v>
      </c>
      <c r="F19" s="238" t="s">
        <v>266</v>
      </c>
      <c r="G19" s="239" t="s">
        <v>115</v>
      </c>
      <c r="H19" s="56"/>
      <c r="I19" s="57"/>
      <c r="J19" s="49"/>
      <c r="K19" s="50" t="str">
        <f t="shared" si="0"/>
        <v/>
      </c>
      <c r="L19" s="51">
        <v>10</v>
      </c>
      <c r="M19" s="49"/>
      <c r="N19" s="58"/>
      <c r="O19" s="59"/>
      <c r="P19" s="60" t="s">
        <v>147</v>
      </c>
      <c r="Q19" s="257" t="s">
        <v>266</v>
      </c>
      <c r="R19" s="382">
        <f t="shared" ca="1" si="297"/>
        <v>0</v>
      </c>
      <c r="S19" s="382">
        <f t="shared" ca="1" si="130"/>
        <v>0</v>
      </c>
      <c r="T19" s="382">
        <f t="shared" ca="1" si="131"/>
        <v>0</v>
      </c>
      <c r="U19" s="382">
        <f t="shared" ca="1" si="132"/>
        <v>0</v>
      </c>
      <c r="V19" s="383">
        <f t="shared" ca="1" si="298"/>
        <v>0</v>
      </c>
      <c r="W19" s="384">
        <f t="shared" ca="1" si="299"/>
        <v>0</v>
      </c>
      <c r="X19" s="385">
        <f t="shared" ca="1" si="135"/>
        <v>0</v>
      </c>
      <c r="Y19" s="386">
        <f t="shared" ca="1" si="300"/>
        <v>0</v>
      </c>
      <c r="Z19" s="387" t="str">
        <f ca="1">IF(SUM(OFFSET(R$4:R$7,$AX19,0))=0,"",IFERROR(DG19,"")&amp;IF(SUM(OFFSET(R$4:R$7,$AX19,0))&lt;12,"?",""))</f>
        <v/>
      </c>
      <c r="AA19" s="50" t="str">
        <f ca="1">IF(AK19="","",(IF(V19=AG19,1)+IF(W19=AH19,1)+IF(X19=AI19,1)+IF(Y19=AJ19,1)+IF(Z19=AK19,1))/5*AB19)</f>
        <v/>
      </c>
      <c r="AB19" s="390">
        <v>5</v>
      </c>
      <c r="AC19" s="388">
        <f t="shared" ca="1" si="137"/>
        <v>0</v>
      </c>
      <c r="AD19" s="382">
        <f t="shared" ca="1" si="138"/>
        <v>0</v>
      </c>
      <c r="AE19" s="382">
        <f t="shared" ca="1" si="139"/>
        <v>0</v>
      </c>
      <c r="AF19" s="382">
        <f t="shared" ca="1" si="140"/>
        <v>0</v>
      </c>
      <c r="AG19" s="383">
        <f t="shared" ca="1" si="141"/>
        <v>0</v>
      </c>
      <c r="AH19" s="384">
        <f t="shared" ca="1" si="142"/>
        <v>0</v>
      </c>
      <c r="AI19" s="385">
        <f t="shared" ca="1" si="301"/>
        <v>0</v>
      </c>
      <c r="AJ19" s="386">
        <f t="shared" ca="1" si="144"/>
        <v>0</v>
      </c>
      <c r="AK19" s="389" t="str">
        <f ca="1">IF(SUM(OFFSET(AC$4:AC$7,$AX19,0))=0,"",IFERROR($GY19,"")&amp;IF(SUM(OFFSET(AC$4:AC$7,$AX19,0))&lt;12,"?",""))</f>
        <v/>
      </c>
      <c r="AL19" s="270" t="str">
        <f t="shared" si="1"/>
        <v>Den-Fra</v>
      </c>
      <c r="AM19" s="270" t="str">
        <f t="shared" si="2"/>
        <v/>
      </c>
      <c r="AN19" s="270" t="str">
        <f t="shared" si="3"/>
        <v/>
      </c>
      <c r="AO19" s="271" t="str">
        <f t="shared" si="29"/>
        <v/>
      </c>
      <c r="AP19" s="271" t="str">
        <f t="shared" si="30"/>
        <v/>
      </c>
      <c r="AQ19" s="271" t="str">
        <f t="shared" si="31"/>
        <v/>
      </c>
      <c r="AR19" s="271" t="str">
        <f t="shared" si="32"/>
        <v/>
      </c>
      <c r="AS19" s="274" t="str">
        <f t="shared" si="302"/>
        <v>Den</v>
      </c>
      <c r="AT19" s="272" t="str">
        <f t="shared" ca="1" si="303"/>
        <v/>
      </c>
      <c r="AU19" s="271" t="str">
        <f t="shared" ca="1" si="303"/>
        <v/>
      </c>
      <c r="AV19" s="271" t="str">
        <f t="shared" ca="1" si="303"/>
        <v/>
      </c>
      <c r="AW19" s="271" t="str">
        <f t="shared" ca="1" si="303"/>
        <v/>
      </c>
      <c r="AX19" s="272">
        <f t="shared" si="111"/>
        <v>12</v>
      </c>
      <c r="AY19" s="272">
        <v>4</v>
      </c>
      <c r="AZ19" s="272" t="str">
        <f t="shared" ca="1" si="304"/>
        <v/>
      </c>
      <c r="BA19" s="271" t="str">
        <f t="shared" ca="1" si="304"/>
        <v/>
      </c>
      <c r="BB19" s="271" t="str">
        <f t="shared" ca="1" si="304"/>
        <v/>
      </c>
      <c r="BC19" s="271" t="str">
        <f t="shared" ca="1" si="304"/>
        <v/>
      </c>
      <c r="BD19" s="273">
        <f t="shared" ca="1" si="305"/>
        <v>0</v>
      </c>
      <c r="BE19" s="272" t="str">
        <f t="shared" ca="1" si="306"/>
        <v/>
      </c>
      <c r="BF19" s="271" t="str">
        <f t="shared" ca="1" si="306"/>
        <v/>
      </c>
      <c r="BG19" s="271" t="str">
        <f t="shared" ca="1" si="306"/>
        <v/>
      </c>
      <c r="BH19" s="271" t="str">
        <f t="shared" ca="1" si="306"/>
        <v/>
      </c>
      <c r="BI19" s="273">
        <f t="shared" ca="1" si="307"/>
        <v>0</v>
      </c>
      <c r="BJ19" s="272" t="str">
        <f t="shared" ca="1" si="308"/>
        <v/>
      </c>
      <c r="BK19" s="271" t="str">
        <f t="shared" ca="1" si="308"/>
        <v/>
      </c>
      <c r="BL19" s="271" t="str">
        <f t="shared" ca="1" si="308"/>
        <v/>
      </c>
      <c r="BM19" s="271" t="str">
        <f t="shared" ca="1" si="308"/>
        <v/>
      </c>
      <c r="BN19" s="273">
        <f t="shared" ca="1" si="309"/>
        <v>0</v>
      </c>
      <c r="BO19"/>
      <c r="BP19" s="364" t="s">
        <v>235</v>
      </c>
      <c r="BQ19" s="277">
        <f t="shared" ca="1" si="310"/>
        <v>1</v>
      </c>
      <c r="BR19" s="284">
        <f ca="1">BD19+(IF(COUNTIF(OFFSET($BQ$4:$BQ$7,$AX19,0),$BQ19)&gt;1,IF($R19&gt;0,(MAX(OFFSET($R$4:$R$7,$AX19,0))-$R19)*0.1,)))*10^BR$3</f>
        <v>0</v>
      </c>
      <c r="BS19" s="305">
        <f t="shared" ca="1" si="311"/>
        <v>1</v>
      </c>
      <c r="BT19" s="295">
        <f t="shared" ca="1" si="312"/>
        <v>4</v>
      </c>
      <c r="BU19" s="295">
        <f t="shared" ca="1" si="313"/>
        <v>4</v>
      </c>
      <c r="BV19" s="289" t="str">
        <f t="shared" ca="1" si="314"/>
        <v>04 x 01e - 04</v>
      </c>
      <c r="BW19" s="299" t="str">
        <f t="shared" ca="1" si="315"/>
        <v>1/2/3</v>
      </c>
      <c r="BX19" s="302" t="e">
        <f t="shared" ca="1" si="316"/>
        <v>#VALUE!</v>
      </c>
      <c r="BY19" s="305" t="e">
        <f t="shared" ca="1" si="317"/>
        <v>#VALUE!</v>
      </c>
      <c r="BZ19" s="295">
        <f t="shared" ca="1" si="318"/>
        <v>4</v>
      </c>
      <c r="CA19" s="295">
        <f t="shared" ca="1" si="319"/>
        <v>4</v>
      </c>
      <c r="CB19" s="289" t="e">
        <f t="shared" ca="1" si="320"/>
        <v>#VALUE!</v>
      </c>
      <c r="CC19" s="299" t="e">
        <f t="shared" ca="1" si="321"/>
        <v>#VALUE!</v>
      </c>
      <c r="CD19" s="308" t="e">
        <f t="shared" ca="1" si="322"/>
        <v>#VALUE!</v>
      </c>
      <c r="CE19" s="305" t="e">
        <f t="shared" ca="1" si="323"/>
        <v>#VALUE!</v>
      </c>
      <c r="CF19" s="295">
        <f t="shared" ca="1" si="324"/>
        <v>4</v>
      </c>
      <c r="CG19" s="295">
        <f t="shared" ca="1" si="325"/>
        <v>4</v>
      </c>
      <c r="CH19" s="289" t="e">
        <f t="shared" ca="1" si="326"/>
        <v>#VALUE!</v>
      </c>
      <c r="CI19" s="299" t="e">
        <f t="shared" ca="1" si="327"/>
        <v>#VALUE!</v>
      </c>
      <c r="CJ19" s="311" t="e">
        <f t="shared" ca="1" si="328"/>
        <v>#VALUE!</v>
      </c>
      <c r="CK19" s="305" t="e">
        <f t="shared" ca="1" si="329"/>
        <v>#VALUE!</v>
      </c>
      <c r="CL19" s="295">
        <f t="shared" ca="1" si="330"/>
        <v>4</v>
      </c>
      <c r="CM19" s="295">
        <f t="shared" ca="1" si="331"/>
        <v>4</v>
      </c>
      <c r="CN19" s="289" t="e">
        <f t="shared" ca="1" si="332"/>
        <v>#VALUE!</v>
      </c>
      <c r="CO19" s="299" t="e">
        <f t="shared" ca="1" si="333"/>
        <v>#VALUE!</v>
      </c>
      <c r="CP19" s="314" t="e">
        <f t="shared" ca="1" si="334"/>
        <v>#VALUE!</v>
      </c>
      <c r="CQ19" s="305" t="e">
        <f t="shared" ca="1" si="335"/>
        <v>#VALUE!</v>
      </c>
      <c r="CR19" s="295">
        <f t="shared" ca="1" si="336"/>
        <v>4</v>
      </c>
      <c r="CS19" s="295">
        <f t="shared" ca="1" si="337"/>
        <v>4</v>
      </c>
      <c r="CT19" s="289" t="e">
        <f t="shared" ca="1" si="338"/>
        <v>#VALUE!</v>
      </c>
      <c r="CU19" s="299" t="e">
        <f t="shared" ca="1" si="339"/>
        <v>#VALUE!</v>
      </c>
      <c r="CV19" s="317" t="e">
        <f t="shared" ca="1" si="340"/>
        <v>#VALUE!</v>
      </c>
      <c r="CW19" s="305" t="e">
        <f t="shared" ca="1" si="341"/>
        <v>#VALUE!</v>
      </c>
      <c r="CX19" s="295">
        <f t="shared" ca="1" si="342"/>
        <v>4</v>
      </c>
      <c r="CY19" s="295">
        <f t="shared" ca="1" si="343"/>
        <v>4</v>
      </c>
      <c r="CZ19" s="289" t="e">
        <f t="shared" ca="1" si="344"/>
        <v>#VALUE!</v>
      </c>
      <c r="DA19" s="299" t="e">
        <f t="shared" ca="1" si="345"/>
        <v>#VALUE!</v>
      </c>
      <c r="DB19" s="320" t="e">
        <f t="shared" ca="1" si="346"/>
        <v>#VALUE!</v>
      </c>
      <c r="DC19" s="305" t="e">
        <f t="shared" ca="1" si="347"/>
        <v>#VALUE!</v>
      </c>
      <c r="DD19" s="323" t="e">
        <f t="shared" ca="1" si="191"/>
        <v>#VALUE!</v>
      </c>
      <c r="DE19" s="285" t="e">
        <f t="shared" ca="1" si="348"/>
        <v>#VALUE!</v>
      </c>
      <c r="DF19" s="326" t="e">
        <f t="shared" ca="1" si="193"/>
        <v>#VALUE!</v>
      </c>
      <c r="DG19" s="285" t="e">
        <f ca="1">RANK(DF19,OFFSET(DF$4:DF$7,$AX19,0))&amp;$E19</f>
        <v>#VALUE!</v>
      </c>
      <c r="DH19" s="348">
        <f ca="1">COUNTIF(OFFSET($DG$4:$DG$7,$AX19,0),$DN19)</f>
        <v>0</v>
      </c>
      <c r="DI19" s="357" t="str">
        <f ca="1">IFERROR(MATCH($DN19,OFFSET($DG$4:$DG$7,$AX19,0),0),"")</f>
        <v/>
      </c>
      <c r="DJ19" s="357" t="str">
        <f t="shared" ca="1" si="349"/>
        <v/>
      </c>
      <c r="DK19" s="357" t="str">
        <f t="shared" ca="1" si="349"/>
        <v/>
      </c>
      <c r="DL19" s="357" t="str">
        <f t="shared" ca="1" si="349"/>
        <v/>
      </c>
      <c r="DM19" s="350" t="str">
        <f ca="1">CONCATENATE(DI19,DJ19,DK19,DL19)</f>
        <v/>
      </c>
      <c r="DN19" s="351" t="s">
        <v>341</v>
      </c>
      <c r="DO19" s="351" t="str">
        <f ca="1">IF(SUM(OFFSET($R$4:$R$7,$AX19,0))&lt;12,"",
IF($DH19=0,$DO18,
IF($DH19=1,OFFSET($Q$4,VALUE(DM19)-1+$AX19,0),
IF($DH19=2,OFFSET($AS$4,VALUE(MID(DM19,1,1))-1+$AX19,0)&amp;"/"&amp;OFFSET($AS$4,VALUE(MID(DM19,2,1))-1+$AX19,0),
IF($DH19=3,OFFSET($AS$4,VALUE(MID(DM19,1,1))-1+$AX19,0)&amp;"/"&amp;OFFSET($AS$4,VALUE(MID(DM19,2,1))-1+$AX19,0)&amp;"/"&amp;OFFSET($AS$4,VALUE(MID(DM19,3,1))-1+$AX19,0),
CONCATENATE(OFFSET($AS$4,$AX19,0),"/",OFFSET($AS$5,$AX19,0),"/",OFFSET($AS$6,$AX19,0),"/",OFFSET($AS$7,$AX19,0)))))))</f>
        <v/>
      </c>
      <c r="DP19" s="351" t="str">
        <f ca="1">IFERROR(OFFSET($Q$51,MATCH(RIGHT($DN19),$Q$52:$Q$59,0),MATCH(VALUE(LEFT($DN19)),$R$51:$Z$51,0)),"")</f>
        <v/>
      </c>
      <c r="DQ19" s="351" t="str">
        <f t="shared" ca="1" si="67"/>
        <v/>
      </c>
      <c r="DR19" s="353" t="str">
        <f t="shared" ca="1" si="68"/>
        <v/>
      </c>
      <c r="DS19" s="201">
        <f t="shared" ca="1" si="195"/>
        <v>0</v>
      </c>
      <c r="DT19" s="203" t="str">
        <f t="shared" ca="1" si="196"/>
        <v/>
      </c>
      <c r="DU19" s="203" t="str">
        <f t="shared" ca="1" si="197"/>
        <v/>
      </c>
      <c r="DV19" s="203" t="str">
        <f t="shared" ca="1" si="197"/>
        <v/>
      </c>
      <c r="DW19" s="203" t="str">
        <f t="shared" ca="1" si="197"/>
        <v/>
      </c>
      <c r="DX19" s="195" t="str">
        <f t="shared" ca="1" si="350"/>
        <v/>
      </c>
      <c r="DY19" s="156" t="s">
        <v>341</v>
      </c>
      <c r="DZ19" s="156" t="str">
        <f ca="1">IF(SUM(OFFSET($AC$4:$AC$7,$AX19,0))&lt;12,"",
IF($DS19=0,$DZ18,
IF($DS19=1,OFFSET($Q$4,VALUE(DX19)-1+$AX19,0),
IF($DS19=2,OFFSET($AS$4,VALUE(MID(DX19,1,1))-1+$AX19,0)&amp;"/"&amp;OFFSET($AS$4,VALUE(MID(DX19,2,1))-1+$AX19,0),
IF($DS19=3,OFFSET($AS$4,VALUE(MID(DX19,1,1))-1+$AX19,0)&amp;"/"&amp;OFFSET($AS$4,VALUE(MID(DX19,2,1))-1+$AX19,0)&amp;"/"&amp;OFFSET($AS$4,VALUE(MID(DX19,3,1))-1+$AX19,0),
CONCATENATE(OFFSET($AS$4,$AX19,0),"/",OFFSET($AS$5,$AX19,0),"/",OFFSET($AS$6,$AX19,0),"/",OFFSET($AS$7,$AX19,0)))))))</f>
        <v/>
      </c>
      <c r="EA19" s="156" t="str">
        <f ca="1">IFERROR(OFFSET($Q$51,MATCH(RIGHT($DY19),$Q$52:$Q$59,0),MATCH(VALUE(LEFT($DY19)),$AC$51:$AK$51,0)),"")</f>
        <v/>
      </c>
      <c r="EB19" s="156" t="str">
        <f t="shared" ca="1" si="199"/>
        <v/>
      </c>
      <c r="EC19" s="156" t="str">
        <f ca="1">IF(OR(AC19&lt;1,EB19=""),"",LEFT(EB19,3)&amp;IF(ISERROR(MATCH(EB19,$Q:$Q,0)),"?",""))</f>
        <v/>
      </c>
      <c r="ED19" s="270" t="str">
        <f t="shared" si="5"/>
        <v>Den-Fra</v>
      </c>
      <c r="EE19" s="270" t="str">
        <f t="shared" si="6"/>
        <v/>
      </c>
      <c r="EF19" s="270" t="str">
        <f t="shared" si="7"/>
        <v/>
      </c>
      <c r="EG19" s="271" t="str">
        <f t="shared" si="8"/>
        <v/>
      </c>
      <c r="EH19" s="271" t="str">
        <f t="shared" si="9"/>
        <v/>
      </c>
      <c r="EI19" s="271" t="str">
        <f t="shared" si="10"/>
        <v/>
      </c>
      <c r="EJ19" s="271" t="str">
        <f t="shared" si="75"/>
        <v/>
      </c>
      <c r="EK19" s="274" t="str">
        <f t="shared" si="351"/>
        <v>Den</v>
      </c>
      <c r="EL19" s="272" t="str">
        <f t="shared" ca="1" si="352"/>
        <v/>
      </c>
      <c r="EM19" s="271" t="str">
        <f t="shared" ca="1" si="352"/>
        <v/>
      </c>
      <c r="EN19" s="271" t="str">
        <f t="shared" ca="1" si="352"/>
        <v/>
      </c>
      <c r="EO19" s="271" t="str">
        <f t="shared" ca="1" si="352"/>
        <v/>
      </c>
      <c r="EP19" s="272">
        <f t="shared" si="116"/>
        <v>12</v>
      </c>
      <c r="EQ19" s="272">
        <v>4</v>
      </c>
      <c r="ER19" s="272" t="str">
        <f t="shared" ca="1" si="353"/>
        <v/>
      </c>
      <c r="ES19" s="271" t="str">
        <f t="shared" ca="1" si="353"/>
        <v/>
      </c>
      <c r="ET19" s="271" t="str">
        <f t="shared" ca="1" si="353"/>
        <v/>
      </c>
      <c r="EU19" s="271" t="str">
        <f t="shared" ca="1" si="353"/>
        <v/>
      </c>
      <c r="EV19" s="273">
        <f t="shared" ca="1" si="354"/>
        <v>0</v>
      </c>
      <c r="EW19" s="272" t="str">
        <f t="shared" ca="1" si="355"/>
        <v/>
      </c>
      <c r="EX19" s="271" t="str">
        <f t="shared" ca="1" si="355"/>
        <v/>
      </c>
      <c r="EY19" s="271" t="str">
        <f t="shared" ca="1" si="355"/>
        <v/>
      </c>
      <c r="EZ19" s="271" t="str">
        <f t="shared" ca="1" si="355"/>
        <v/>
      </c>
      <c r="FA19" s="273">
        <f t="shared" ca="1" si="356"/>
        <v>0</v>
      </c>
      <c r="FB19" s="272" t="str">
        <f t="shared" ca="1" si="357"/>
        <v/>
      </c>
      <c r="FC19" s="271" t="str">
        <f t="shared" ca="1" si="357"/>
        <v/>
      </c>
      <c r="FD19" s="271" t="str">
        <f t="shared" ca="1" si="357"/>
        <v/>
      </c>
      <c r="FE19" s="271" t="str">
        <f t="shared" ca="1" si="357"/>
        <v/>
      </c>
      <c r="FF19" s="273">
        <f t="shared" ca="1" si="358"/>
        <v>0</v>
      </c>
      <c r="FG19"/>
      <c r="FH19" s="364" t="s">
        <v>235</v>
      </c>
      <c r="FI19" s="277">
        <f ca="1">RANK($EV19,OFFSET($EV$4:$EV$7,$AX19,0),0)</f>
        <v>1</v>
      </c>
      <c r="FJ19" s="284">
        <f ca="1">EV19+(IF(COUNTIF(OFFSET($FI$4:$FI$7,$AX19,0),$FI19)&gt;1,IF($AC19&gt;0,(MAX(OFFSET($AC$4:$AC$7,$AX19,0))-$AC19)*0.1,)))*10^FJ$3</f>
        <v>0</v>
      </c>
      <c r="FK19" s="305">
        <f ca="1">RANK($FJ19,OFFSET($FJ$4:$FJ$7,$AX19,0),0)</f>
        <v>1</v>
      </c>
      <c r="FL19" s="295">
        <f t="shared" ca="1" si="359"/>
        <v>4</v>
      </c>
      <c r="FM19" s="295">
        <f t="shared" ca="1" si="360"/>
        <v>4</v>
      </c>
      <c r="FN19" s="289" t="str">
        <f t="shared" ca="1" si="361"/>
        <v>04 x 01e - 04</v>
      </c>
      <c r="FO19" s="299" t="str">
        <f t="shared" ca="1" si="362"/>
        <v>1/2/3</v>
      </c>
      <c r="FP19" s="302" t="e">
        <f t="shared" ca="1" si="363"/>
        <v>#VALUE!</v>
      </c>
      <c r="FQ19" s="305" t="e">
        <f t="shared" ca="1" si="213"/>
        <v>#VALUE!</v>
      </c>
      <c r="FR19" s="295">
        <f t="shared" ca="1" si="364"/>
        <v>4</v>
      </c>
      <c r="FS19" s="295">
        <f t="shared" ca="1" si="365"/>
        <v>4</v>
      </c>
      <c r="FT19" s="289" t="e">
        <f t="shared" ca="1" si="366"/>
        <v>#VALUE!</v>
      </c>
      <c r="FU19" s="299" t="e">
        <f t="shared" ca="1" si="367"/>
        <v>#VALUE!</v>
      </c>
      <c r="FV19" s="308" t="e">
        <f t="shared" ca="1" si="368"/>
        <v>#VALUE!</v>
      </c>
      <c r="FW19" s="305" t="e">
        <f t="shared" ca="1" si="219"/>
        <v>#VALUE!</v>
      </c>
      <c r="FX19" s="295">
        <f t="shared" ca="1" si="370"/>
        <v>4</v>
      </c>
      <c r="FY19" s="295">
        <f t="shared" ca="1" si="371"/>
        <v>4</v>
      </c>
      <c r="FZ19" s="289" t="e">
        <f t="shared" ca="1" si="372"/>
        <v>#VALUE!</v>
      </c>
      <c r="GA19" s="299" t="e">
        <f t="shared" ca="1" si="373"/>
        <v>#VALUE!</v>
      </c>
      <c r="GB19" s="311" t="e">
        <f t="shared" ca="1" si="374"/>
        <v>#VALUE!</v>
      </c>
      <c r="GC19" s="305" t="e">
        <f t="shared" ca="1" si="375"/>
        <v>#VALUE!</v>
      </c>
      <c r="GD19" s="295">
        <f t="shared" ca="1" si="376"/>
        <v>4</v>
      </c>
      <c r="GE19" s="295">
        <f t="shared" ca="1" si="377"/>
        <v>4</v>
      </c>
      <c r="GF19" s="289" t="e">
        <f t="shared" ca="1" si="378"/>
        <v>#VALUE!</v>
      </c>
      <c r="GG19" s="299" t="e">
        <f t="shared" ca="1" si="379"/>
        <v>#VALUE!</v>
      </c>
      <c r="GH19" s="314" t="e">
        <f t="shared" ca="1" si="380"/>
        <v>#VALUE!</v>
      </c>
      <c r="GI19" s="305" t="e">
        <f t="shared" ca="1" si="381"/>
        <v>#VALUE!</v>
      </c>
      <c r="GJ19" s="295">
        <f t="shared" ca="1" si="382"/>
        <v>4</v>
      </c>
      <c r="GK19" s="295">
        <f t="shared" ca="1" si="383"/>
        <v>4</v>
      </c>
      <c r="GL19" s="289" t="e">
        <f t="shared" ca="1" si="384"/>
        <v>#VALUE!</v>
      </c>
      <c r="GM19" s="299" t="e">
        <f t="shared" ca="1" si="385"/>
        <v>#VALUE!</v>
      </c>
      <c r="GN19" s="317" t="e">
        <f t="shared" ca="1" si="386"/>
        <v>#VALUE!</v>
      </c>
      <c r="GO19" s="305" t="e">
        <f t="shared" ca="1" si="387"/>
        <v>#VALUE!</v>
      </c>
      <c r="GP19" s="295">
        <f t="shared" ca="1" si="388"/>
        <v>4</v>
      </c>
      <c r="GQ19" s="295">
        <f t="shared" ca="1" si="389"/>
        <v>4</v>
      </c>
      <c r="GR19" s="289" t="e">
        <f t="shared" ca="1" si="390"/>
        <v>#VALUE!</v>
      </c>
      <c r="GS19" s="299" t="e">
        <f t="shared" ca="1" si="391"/>
        <v>#VALUE!</v>
      </c>
      <c r="GT19" s="320" t="e">
        <f t="shared" ca="1" si="392"/>
        <v>#VALUE!</v>
      </c>
      <c r="GU19" s="305" t="e">
        <f t="shared" ca="1" si="393"/>
        <v>#VALUE!</v>
      </c>
      <c r="GV19" s="323" t="e">
        <f ca="1">GT19+IF(COUNTIF(OFFSET($GU$4:$GU$7,$AX19,0),GU19)&gt;1,FA19*10^GV$3)</f>
        <v>#VALUE!</v>
      </c>
      <c r="GW19" s="285" t="e">
        <f t="shared" ca="1" si="394"/>
        <v>#VALUE!</v>
      </c>
      <c r="GX19" s="326" t="e">
        <f ca="1">GV19+IF(COUNTIF(OFFSET($GW$4:$GW$7,$AX19,0),GW19)&gt;1,FF19*10^GX$3)</f>
        <v>#VALUE!</v>
      </c>
      <c r="GY19" s="285" t="e">
        <f ca="1">RANK(GX19,OFFSET(GX$4:GX$7,$AX19,0))&amp;$E19</f>
        <v>#VALUE!</v>
      </c>
      <c r="GZ19"/>
      <c r="HA19"/>
      <c r="HB19"/>
      <c r="HC19"/>
      <c r="HD19"/>
      <c r="HE19"/>
      <c r="HF19"/>
      <c r="HG19"/>
      <c r="HH19"/>
    </row>
    <row r="20" spans="1:216" ht="15.75" thickBot="1" x14ac:dyDescent="0.3">
      <c r="A20" s="41">
        <v>38</v>
      </c>
      <c r="B20" s="42">
        <v>43277</v>
      </c>
      <c r="C20" s="43">
        <v>0.66666666666666663</v>
      </c>
      <c r="D20" s="44" t="s">
        <v>254</v>
      </c>
      <c r="E20" s="71" t="s">
        <v>132</v>
      </c>
      <c r="F20" s="240" t="s">
        <v>264</v>
      </c>
      <c r="G20" s="241" t="s">
        <v>265</v>
      </c>
      <c r="H20" s="56"/>
      <c r="I20" s="57"/>
      <c r="J20" s="49"/>
      <c r="K20" s="50" t="str">
        <f t="shared" si="0"/>
        <v/>
      </c>
      <c r="L20" s="51">
        <v>10</v>
      </c>
      <c r="M20" s="49"/>
      <c r="N20" s="58"/>
      <c r="O20" s="59"/>
      <c r="P20" s="61"/>
      <c r="Q20" s="371"/>
      <c r="R20" s="391"/>
      <c r="S20" s="391"/>
      <c r="T20" s="391"/>
      <c r="U20" s="391"/>
      <c r="V20" s="391"/>
      <c r="W20" s="391"/>
      <c r="X20" s="391"/>
      <c r="Y20" s="391"/>
      <c r="Z20" s="392"/>
      <c r="AA20" s="50"/>
      <c r="AB20" s="390"/>
      <c r="AC20" s="393"/>
      <c r="AD20" s="394"/>
      <c r="AE20" s="394"/>
      <c r="AF20" s="394"/>
      <c r="AG20" s="394"/>
      <c r="AH20" s="394"/>
      <c r="AI20" s="394"/>
      <c r="AJ20" s="394"/>
      <c r="AK20" s="392"/>
      <c r="AL20" s="270" t="str">
        <f t="shared" si="1"/>
        <v>Aus-Per</v>
      </c>
      <c r="AM20" s="270" t="str">
        <f t="shared" si="2"/>
        <v/>
      </c>
      <c r="AN20" s="270" t="str">
        <f t="shared" si="3"/>
        <v/>
      </c>
      <c r="AO20" s="271" t="str">
        <f t="shared" si="29"/>
        <v/>
      </c>
      <c r="AP20" s="271" t="str">
        <f t="shared" si="30"/>
        <v/>
      </c>
      <c r="AQ20" s="271" t="str">
        <f t="shared" si="31"/>
        <v/>
      </c>
      <c r="AR20" s="271" t="str">
        <f t="shared" si="32"/>
        <v/>
      </c>
      <c r="AS20" s="271"/>
      <c r="AT20" s="271"/>
      <c r="AU20" s="271"/>
      <c r="AV20" s="271"/>
      <c r="AW20" s="271"/>
      <c r="AX20" s="272" t="str">
        <f t="shared" si="111"/>
        <v/>
      </c>
      <c r="AY20" s="271"/>
      <c r="AZ20" s="271"/>
      <c r="BA20" s="271"/>
      <c r="BB20" s="271"/>
      <c r="BC20" s="271"/>
      <c r="BD20" s="271"/>
      <c r="BE20" s="271"/>
      <c r="BF20" s="271"/>
      <c r="BG20" s="271"/>
      <c r="BH20" s="271"/>
      <c r="BI20" s="271"/>
      <c r="BJ20" s="271"/>
      <c r="BK20" s="271"/>
      <c r="BL20" s="271"/>
      <c r="BM20" s="271"/>
      <c r="BN20" s="271"/>
      <c r="BO20"/>
      <c r="BP20" s="364" t="s">
        <v>236</v>
      </c>
      <c r="BQ20" s="170" t="str">
        <f t="shared" ref="BQ20" ca="1" si="395">IF(COUNTA(BQ16:BQ19)*(COUNTA(BQ16:BQ19)+1)/2=SUM(BQ16:BQ19),"OK","NIET OK")</f>
        <v>NIET OK</v>
      </c>
      <c r="BR20" s="278"/>
      <c r="BS20" s="171" t="str">
        <f t="shared" ref="BS20" ca="1" si="396">IF(COUNTA(BS16:BS19)*(COUNTA(BS16:BS19)+1)/2=SUM(BS16:BS19),"OK","NIET OK")</f>
        <v>NIET OK</v>
      </c>
      <c r="BT20" s="296"/>
      <c r="BU20" s="296"/>
      <c r="BV20" s="172"/>
      <c r="BW20" s="172"/>
      <c r="BX20" s="173"/>
      <c r="BY20" s="171" t="e">
        <f t="shared" ref="BY20" ca="1" si="397">IF(COUNTA(BY16:BY19)*(COUNTA(BY16:BY19)+1)/2=SUM(BY16:BY19),"OK","NIET OK")</f>
        <v>#VALUE!</v>
      </c>
      <c r="BZ20" s="296"/>
      <c r="CA20" s="296"/>
      <c r="CB20" s="172"/>
      <c r="CC20" s="172"/>
      <c r="CD20" s="173"/>
      <c r="CE20" s="171" t="e">
        <f t="shared" ref="CE20" ca="1" si="398">IF(COUNTA(CE16:CE19)*(COUNTA(CE16:CE19)+1)/2=SUM(CE16:CE19),"OK","NIET OK")</f>
        <v>#VALUE!</v>
      </c>
      <c r="CF20" s="296"/>
      <c r="CG20" s="296"/>
      <c r="CH20" s="172"/>
      <c r="CI20" s="172"/>
      <c r="CJ20" s="173"/>
      <c r="CK20" s="171" t="e">
        <f t="shared" ref="CK20" ca="1" si="399">IF(COUNTA(CK16:CK19)*(COUNTA(CK16:CK19)+1)/2=SUM(CK16:CK19),"OK","NIET OK")</f>
        <v>#VALUE!</v>
      </c>
      <c r="CL20" s="296"/>
      <c r="CM20" s="296"/>
      <c r="CN20" s="172"/>
      <c r="CO20" s="172"/>
      <c r="CP20" s="173"/>
      <c r="CQ20" s="171" t="e">
        <f t="shared" ref="CQ20" ca="1" si="400">IF(COUNTA(CQ16:CQ19)*(COUNTA(CQ16:CQ19)+1)/2=SUM(CQ16:CQ19),"OK","NIET OK")</f>
        <v>#VALUE!</v>
      </c>
      <c r="CR20" s="296"/>
      <c r="CS20" s="296"/>
      <c r="CT20" s="172"/>
      <c r="CU20" s="172"/>
      <c r="CV20" s="173"/>
      <c r="CW20" s="171" t="e">
        <f t="shared" ref="CW20" ca="1" si="401">IF(COUNTA(CW16:CW19)*(COUNTA(CW16:CW19)+1)/2=SUM(CW16:CW19),"OK","NIET OK")</f>
        <v>#VALUE!</v>
      </c>
      <c r="CX20" s="296"/>
      <c r="CY20" s="296"/>
      <c r="CZ20" s="172"/>
      <c r="DA20" s="172"/>
      <c r="DB20" s="173"/>
      <c r="DC20" s="171" t="e">
        <f t="shared" ref="DC20" ca="1" si="402">IF(COUNTA(DC16:DC19)*(COUNTA(DC16:DC19)+1)/2=SUM(DC16:DC19),"OK","NIET OK")</f>
        <v>#VALUE!</v>
      </c>
      <c r="DD20" s="185"/>
      <c r="DE20" s="181" t="e">
        <f t="shared" ref="DE20" ca="1" si="403">IF(COUNTA(DE16:DE19)*(COUNTA(DE16:DE19)+1)/2=SUM(DE16:DE19),"OK","NIET OK")</f>
        <v>#VALUE!</v>
      </c>
      <c r="DF20" s="189"/>
      <c r="DG20" s="181" t="e">
        <f t="shared" ref="DG20" ca="1" si="404">IF(COUNTA(DG16:DG19)*(COUNTA(DG16:DG19)+1)/2=SUM(VALUE(LEFT(DG16)),VALUE(LEFT(DG17)),VALUE(LEFT(DG18)),VALUE(LEFT(DG19))),"OK","NIET OK")</f>
        <v>#VALUE!</v>
      </c>
      <c r="DH20" s="348"/>
      <c r="DI20" s="349"/>
      <c r="DJ20" s="349"/>
      <c r="DK20" s="349"/>
      <c r="DL20" s="349"/>
      <c r="DM20" s="350"/>
      <c r="DN20" s="351"/>
      <c r="DO20" s="351"/>
      <c r="DP20" s="351" t="str">
        <f ca="1">IFERROR(OFFSET($Q$51,MATCH(LEFT($DN20),$Q$52:$Q$57,0),MATCH(VALUE(RIGHT($DN20)),$R$51:$Z$51,0)),"")</f>
        <v/>
      </c>
      <c r="DQ20" s="351" t="str">
        <f t="shared" ca="1" si="67"/>
        <v/>
      </c>
      <c r="DR20" s="353" t="str">
        <f t="shared" ca="1" si="68"/>
        <v/>
      </c>
      <c r="DS20" s="201"/>
      <c r="DT20" s="204"/>
      <c r="DU20" s="204"/>
      <c r="DV20" s="204"/>
      <c r="DW20" s="204"/>
      <c r="DX20" s="195"/>
      <c r="DY20" s="156"/>
      <c r="DZ20" s="156"/>
      <c r="EA20" s="156" t="str">
        <f ca="1">IFERROR(OFFSET($Q$51,MATCH(LEFT($DN20),$Q$52:$Q$57,0),MATCH(VALUE(RIGHT($DN20)),$R$51:$Z$51,0)),"")</f>
        <v/>
      </c>
      <c r="EB20" s="156" t="str">
        <f t="shared" ca="1" si="199"/>
        <v/>
      </c>
      <c r="EC20" s="156" t="str">
        <f ca="1">IF(OR(AC20&lt;1,EB20=""),"",IF(LEFT(EB20,3)="Noo","NIe",LEFT(EB20,3))&amp;IF(ISERROR(MATCH(EB20,$Q:$Q,0)),"?",""))</f>
        <v/>
      </c>
      <c r="ED20" s="270" t="str">
        <f t="shared" si="5"/>
        <v>Aus-Per</v>
      </c>
      <c r="EE20" s="270" t="str">
        <f t="shared" si="6"/>
        <v/>
      </c>
      <c r="EF20" s="270" t="str">
        <f t="shared" si="7"/>
        <v/>
      </c>
      <c r="EG20" s="271" t="str">
        <f t="shared" si="8"/>
        <v/>
      </c>
      <c r="EH20" s="271" t="str">
        <f t="shared" si="9"/>
        <v/>
      </c>
      <c r="EI20" s="271" t="str">
        <f t="shared" si="10"/>
        <v/>
      </c>
      <c r="EJ20" s="271" t="str">
        <f t="shared" si="75"/>
        <v/>
      </c>
      <c r="EK20" s="271"/>
      <c r="EL20" s="271"/>
      <c r="EM20" s="271"/>
      <c r="EN20" s="271"/>
      <c r="EO20" s="271"/>
      <c r="EP20" s="272" t="str">
        <f t="shared" si="116"/>
        <v/>
      </c>
      <c r="EQ20" s="271"/>
      <c r="ER20" s="271"/>
      <c r="ES20" s="271"/>
      <c r="ET20" s="271"/>
      <c r="EU20" s="271"/>
      <c r="EV20" s="271"/>
      <c r="EW20" s="271"/>
      <c r="EX20" s="271"/>
      <c r="EY20" s="271"/>
      <c r="EZ20" s="271"/>
      <c r="FA20" s="271"/>
      <c r="FB20" s="271"/>
      <c r="FC20" s="271"/>
      <c r="FD20" s="271"/>
      <c r="FE20" s="271"/>
      <c r="FF20" s="271"/>
      <c r="FG20"/>
      <c r="FH20" s="364" t="s">
        <v>236</v>
      </c>
      <c r="FI20" s="170" t="str">
        <f t="shared" ref="FI20" ca="1" si="405">IF(COUNTA(FI16:FI19)*(COUNTA(FI16:FI19)+1)/2=SUM(FI16:FI19),"OK","NIET OK")</f>
        <v>NIET OK</v>
      </c>
      <c r="FJ20" s="278"/>
      <c r="FK20" s="171" t="str">
        <f t="shared" ref="FK20" ca="1" si="406">IF(COUNTA(FK16:FK19)*(COUNTA(FK16:FK19)+1)/2=SUM(FK16:FK19),"OK","NIET OK")</f>
        <v>NIET OK</v>
      </c>
      <c r="FL20" s="296"/>
      <c r="FM20" s="296"/>
      <c r="FN20" s="172"/>
      <c r="FO20" s="172"/>
      <c r="FP20" s="173"/>
      <c r="FQ20" s="171" t="e">
        <f t="shared" ref="FQ20" ca="1" si="407">IF(COUNTA(FQ16:FQ19)*(COUNTA(FQ16:FQ19)+1)/2=SUM(FQ16:FQ19),"OK","NIET OK")</f>
        <v>#VALUE!</v>
      </c>
      <c r="FR20" s="296"/>
      <c r="FS20" s="296"/>
      <c r="FT20" s="172"/>
      <c r="FU20" s="172"/>
      <c r="FV20" s="173"/>
      <c r="FW20" s="171" t="e">
        <f t="shared" ref="FW20" ca="1" si="408">IF(COUNTA(FW16:FW19)*(COUNTA(FW16:FW19)+1)/2=SUM(FW16:FW19),"OK","NIET OK")</f>
        <v>#VALUE!</v>
      </c>
      <c r="FX20" s="296"/>
      <c r="FY20" s="296"/>
      <c r="FZ20" s="172"/>
      <c r="GA20" s="172"/>
      <c r="GB20" s="173"/>
      <c r="GC20" s="171" t="e">
        <f t="shared" ref="GC20" ca="1" si="409">IF(COUNTA(GC16:GC19)*(COUNTA(GC16:GC19)+1)/2=SUM(GC16:GC19),"OK","NIET OK")</f>
        <v>#VALUE!</v>
      </c>
      <c r="GD20" s="296"/>
      <c r="GE20" s="296"/>
      <c r="GF20" s="172"/>
      <c r="GG20" s="172"/>
      <c r="GH20" s="173"/>
      <c r="GI20" s="171" t="e">
        <f t="shared" ref="GI20" ca="1" si="410">IF(COUNTA(GI16:GI19)*(COUNTA(GI16:GI19)+1)/2=SUM(GI16:GI19),"OK","NIET OK")</f>
        <v>#VALUE!</v>
      </c>
      <c r="GJ20" s="296"/>
      <c r="GK20" s="296"/>
      <c r="GL20" s="172"/>
      <c r="GM20" s="172"/>
      <c r="GN20" s="173"/>
      <c r="GO20" s="171" t="e">
        <f t="shared" ref="GO20" ca="1" si="411">IF(COUNTA(GO16:GO19)*(COUNTA(GO16:GO19)+1)/2=SUM(GO16:GO19),"OK","NIET OK")</f>
        <v>#VALUE!</v>
      </c>
      <c r="GP20" s="296"/>
      <c r="GQ20" s="296"/>
      <c r="GR20" s="172"/>
      <c r="GS20" s="172"/>
      <c r="GT20" s="173"/>
      <c r="GU20" s="171" t="e">
        <f t="shared" ref="GU20" ca="1" si="412">IF(COUNTA(GU16:GU19)*(COUNTA(GU16:GU19)+1)/2=SUM(GU16:GU19),"OK","NIET OK")</f>
        <v>#VALUE!</v>
      </c>
      <c r="GV20" s="185"/>
      <c r="GW20" s="181" t="e">
        <f t="shared" ref="GW20" ca="1" si="413">IF(COUNTA(GW16:GW19)*(COUNTA(GW16:GW19)+1)/2=SUM(GW16:GW19),"OK","NIET OK")</f>
        <v>#VALUE!</v>
      </c>
      <c r="GX20" s="189"/>
      <c r="GY20" s="181" t="e">
        <f t="shared" ref="GY20" ca="1" si="414">IF(COUNTA(GY16:GY19)*(COUNTA(GY16:GY19)+1)/2=SUM(VALUE(LEFT(GY16)),VALUE(LEFT(GY17)),VALUE(LEFT(GY18)),VALUE(LEFT(GY19))),"OK","NIET OK")</f>
        <v>#VALUE!</v>
      </c>
      <c r="GZ20"/>
      <c r="HA20"/>
      <c r="HB20"/>
      <c r="HC20"/>
      <c r="HD20"/>
      <c r="HE20"/>
      <c r="HF20"/>
      <c r="HG20"/>
      <c r="HH20"/>
    </row>
    <row r="21" spans="1:216" x14ac:dyDescent="0.25">
      <c r="A21" s="41">
        <v>7</v>
      </c>
      <c r="B21" s="42">
        <v>43267</v>
      </c>
      <c r="C21" s="43">
        <v>0.625</v>
      </c>
      <c r="D21" s="44" t="s">
        <v>248</v>
      </c>
      <c r="E21" s="70" t="s">
        <v>133</v>
      </c>
      <c r="F21" s="230" t="s">
        <v>263</v>
      </c>
      <c r="G21" s="231" t="s">
        <v>161</v>
      </c>
      <c r="H21" s="65"/>
      <c r="I21" s="48"/>
      <c r="J21" s="49"/>
      <c r="K21" s="50" t="str">
        <f t="shared" si="0"/>
        <v/>
      </c>
      <c r="L21" s="51">
        <v>10</v>
      </c>
      <c r="M21" s="49"/>
      <c r="N21" s="66"/>
      <c r="O21" s="53"/>
      <c r="P21" s="61"/>
      <c r="Q21" s="374"/>
      <c r="R21" s="395"/>
      <c r="S21" s="395"/>
      <c r="T21" s="395"/>
      <c r="U21" s="395"/>
      <c r="V21" s="395"/>
      <c r="W21" s="395"/>
      <c r="X21" s="395"/>
      <c r="Y21" s="395"/>
      <c r="Z21" s="396"/>
      <c r="AA21" s="50"/>
      <c r="AB21" s="390"/>
      <c r="AC21" s="397"/>
      <c r="AD21" s="398"/>
      <c r="AE21" s="398"/>
      <c r="AF21" s="398"/>
      <c r="AG21" s="398"/>
      <c r="AH21" s="398"/>
      <c r="AI21" s="398"/>
      <c r="AJ21" s="398"/>
      <c r="AK21" s="396"/>
      <c r="AL21" s="270" t="str">
        <f t="shared" si="1"/>
        <v>Arg-IJs</v>
      </c>
      <c r="AM21" s="270" t="str">
        <f t="shared" si="2"/>
        <v/>
      </c>
      <c r="AN21" s="270" t="str">
        <f t="shared" si="3"/>
        <v/>
      </c>
      <c r="AO21" s="271" t="str">
        <f t="shared" si="29"/>
        <v/>
      </c>
      <c r="AP21" s="271" t="str">
        <f t="shared" si="30"/>
        <v/>
      </c>
      <c r="AQ21" s="271" t="str">
        <f t="shared" si="31"/>
        <v/>
      </c>
      <c r="AR21" s="271" t="str">
        <f t="shared" si="32"/>
        <v/>
      </c>
      <c r="AS21" s="271"/>
      <c r="AT21" s="272" t="str">
        <f t="shared" ref="AT21" si="415">$AS22</f>
        <v>Arg</v>
      </c>
      <c r="AU21" s="271" t="str">
        <f t="shared" ref="AU21" si="416">$AS23</f>
        <v>IJs</v>
      </c>
      <c r="AV21" s="271" t="str">
        <f t="shared" ref="AV21" si="417">$AS24</f>
        <v>Kro</v>
      </c>
      <c r="AW21" s="271" t="str">
        <f t="shared" ref="AW21" si="418">$AS25</f>
        <v>Nig</v>
      </c>
      <c r="AX21" s="272" t="str">
        <f t="shared" si="111"/>
        <v/>
      </c>
      <c r="AY21" s="272"/>
      <c r="AZ21" s="272" t="str">
        <f t="shared" ref="AZ21" si="419">$AS22</f>
        <v>Arg</v>
      </c>
      <c r="BA21" s="271" t="str">
        <f t="shared" ref="BA21" si="420">$AS23</f>
        <v>IJs</v>
      </c>
      <c r="BB21" s="271" t="str">
        <f t="shared" ref="BB21" si="421">$AS24</f>
        <v>Kro</v>
      </c>
      <c r="BC21" s="271" t="str">
        <f t="shared" ref="BC21" si="422">$AS25</f>
        <v>Nig</v>
      </c>
      <c r="BD21" s="273"/>
      <c r="BE21" s="272" t="str">
        <f t="shared" ref="BE21" si="423">$AS22</f>
        <v>Arg</v>
      </c>
      <c r="BF21" s="271" t="str">
        <f t="shared" ref="BF21" si="424">$AS23</f>
        <v>IJs</v>
      </c>
      <c r="BG21" s="271" t="str">
        <f t="shared" ref="BG21" si="425">$AS24</f>
        <v>Kro</v>
      </c>
      <c r="BH21" s="271" t="str">
        <f t="shared" ref="BH21" si="426">$AS25</f>
        <v>Nig</v>
      </c>
      <c r="BI21" s="273"/>
      <c r="BJ21" s="272" t="str">
        <f t="shared" ref="BJ21" si="427">$AS22</f>
        <v>Arg</v>
      </c>
      <c r="BK21" s="271" t="str">
        <f t="shared" ref="BK21" si="428">$AS23</f>
        <v>IJs</v>
      </c>
      <c r="BL21" s="271" t="str">
        <f t="shared" ref="BL21" si="429">$AS24</f>
        <v>Kro</v>
      </c>
      <c r="BM21" s="271" t="str">
        <f t="shared" ref="BM21" si="430">$AS25</f>
        <v>Nig</v>
      </c>
      <c r="BN21" s="273"/>
      <c r="BO21"/>
      <c r="BP21" s="364" t="s">
        <v>237</v>
      </c>
      <c r="BR21" s="279"/>
      <c r="BT21" s="297"/>
      <c r="BU21" s="297"/>
      <c r="BZ21" s="297"/>
      <c r="CA21" s="290"/>
      <c r="CF21" s="297"/>
      <c r="CG21" s="290"/>
      <c r="CL21" s="297"/>
      <c r="CM21" s="290"/>
      <c r="CR21" s="297"/>
      <c r="CS21" s="290"/>
      <c r="CX21" s="297"/>
      <c r="CY21" s="290"/>
      <c r="DH21" s="348"/>
      <c r="DI21" s="349"/>
      <c r="DJ21" s="349"/>
      <c r="DK21" s="349"/>
      <c r="DL21" s="349"/>
      <c r="DM21" s="350"/>
      <c r="DN21" s="351"/>
      <c r="DO21" s="351"/>
      <c r="DP21" s="351" t="str">
        <f ca="1">IFERROR(OFFSET($Q$51,MATCH(LEFT($DN21),$Q$52:$Q$57,0),MATCH(VALUE(RIGHT($DN21)),$R$51:$Z$51,0)),"")</f>
        <v/>
      </c>
      <c r="DQ21" s="351" t="str">
        <f t="shared" ca="1" si="67"/>
        <v/>
      </c>
      <c r="DR21" s="353" t="str">
        <f t="shared" ca="1" si="68"/>
        <v/>
      </c>
      <c r="DS21" s="201"/>
      <c r="DT21" s="204"/>
      <c r="DU21" s="204"/>
      <c r="DV21" s="204"/>
      <c r="DW21" s="204"/>
      <c r="DX21" s="195"/>
      <c r="DY21" s="156"/>
      <c r="DZ21" s="156"/>
      <c r="EA21" s="156" t="str">
        <f ca="1">IFERROR(OFFSET($Q$51,MATCH(LEFT($DN21),$Q$52:$Q$57,0),MATCH(VALUE(RIGHT($DN21)),$R$51:$Z$51,0)),"")</f>
        <v/>
      </c>
      <c r="EB21" s="156" t="str">
        <f t="shared" ca="1" si="199"/>
        <v/>
      </c>
      <c r="EC21" s="156" t="str">
        <f ca="1">IF(OR(AC21&lt;1,EB21=""),"",IF(LEFT(EB21,3)="Noo","NIe",LEFT(EB21,3))&amp;IF(ISERROR(MATCH(EB21,$Q:$Q,0)),"?",""))</f>
        <v/>
      </c>
      <c r="ED21" s="270" t="str">
        <f t="shared" si="5"/>
        <v>Arg-IJs</v>
      </c>
      <c r="EE21" s="270" t="str">
        <f t="shared" si="6"/>
        <v/>
      </c>
      <c r="EF21" s="270" t="str">
        <f t="shared" si="7"/>
        <v/>
      </c>
      <c r="EG21" s="271" t="str">
        <f t="shared" si="8"/>
        <v/>
      </c>
      <c r="EH21" s="271" t="str">
        <f t="shared" si="9"/>
        <v/>
      </c>
      <c r="EI21" s="271" t="str">
        <f t="shared" si="10"/>
        <v/>
      </c>
      <c r="EJ21" s="271" t="str">
        <f t="shared" si="75"/>
        <v/>
      </c>
      <c r="EK21" s="271"/>
      <c r="EL21" s="272" t="str">
        <f t="shared" ref="EL21" si="431">$AS22</f>
        <v>Arg</v>
      </c>
      <c r="EM21" s="271" t="str">
        <f t="shared" ref="EM21" si="432">$AS23</f>
        <v>IJs</v>
      </c>
      <c r="EN21" s="271" t="str">
        <f t="shared" ref="EN21" si="433">$AS24</f>
        <v>Kro</v>
      </c>
      <c r="EO21" s="271" t="str">
        <f t="shared" ref="EO21" si="434">$AS25</f>
        <v>Nig</v>
      </c>
      <c r="EP21" s="272" t="str">
        <f t="shared" si="116"/>
        <v/>
      </c>
      <c r="EQ21" s="272"/>
      <c r="ER21" s="272" t="str">
        <f t="shared" ref="ER21" si="435">$AS22</f>
        <v>Arg</v>
      </c>
      <c r="ES21" s="271" t="str">
        <f t="shared" ref="ES21" si="436">$AS23</f>
        <v>IJs</v>
      </c>
      <c r="ET21" s="271" t="str">
        <f t="shared" ref="ET21" si="437">$AS24</f>
        <v>Kro</v>
      </c>
      <c r="EU21" s="271" t="str">
        <f t="shared" ref="EU21" si="438">$AS25</f>
        <v>Nig</v>
      </c>
      <c r="EV21" s="273"/>
      <c r="EW21" s="272" t="str">
        <f t="shared" ref="EW21" si="439">$AS22</f>
        <v>Arg</v>
      </c>
      <c r="EX21" s="271" t="str">
        <f t="shared" ref="EX21" si="440">$AS23</f>
        <v>IJs</v>
      </c>
      <c r="EY21" s="271" t="str">
        <f t="shared" ref="EY21" si="441">$AS24</f>
        <v>Kro</v>
      </c>
      <c r="EZ21" s="271" t="str">
        <f t="shared" ref="EZ21" si="442">$AS25</f>
        <v>Nig</v>
      </c>
      <c r="FA21" s="273"/>
      <c r="FB21" s="272" t="str">
        <f t="shared" ref="FB21" si="443">$AS22</f>
        <v>Arg</v>
      </c>
      <c r="FC21" s="271" t="str">
        <f t="shared" ref="FC21" si="444">$AS23</f>
        <v>IJs</v>
      </c>
      <c r="FD21" s="271" t="str">
        <f t="shared" ref="FD21" si="445">$AS24</f>
        <v>Kro</v>
      </c>
      <c r="FE21" s="271" t="str">
        <f t="shared" ref="FE21" si="446">$AS25</f>
        <v>Nig</v>
      </c>
      <c r="FF21" s="273"/>
      <c r="FG21"/>
      <c r="FH21" s="364" t="s">
        <v>237</v>
      </c>
      <c r="FJ21" s="279"/>
      <c r="FL21" s="297"/>
      <c r="FM21" s="297"/>
      <c r="FR21" s="297"/>
      <c r="FS21" s="290"/>
      <c r="FX21" s="297"/>
      <c r="FY21" s="290"/>
      <c r="GD21" s="297"/>
      <c r="GE21" s="290"/>
      <c r="GJ21" s="297"/>
      <c r="GK21" s="290"/>
      <c r="GP21" s="297"/>
      <c r="GQ21" s="290"/>
      <c r="GZ21"/>
      <c r="HA21"/>
      <c r="HB21"/>
      <c r="HC21"/>
      <c r="HD21"/>
      <c r="HE21"/>
      <c r="HF21"/>
      <c r="HG21"/>
      <c r="HH21"/>
    </row>
    <row r="22" spans="1:216" x14ac:dyDescent="0.25">
      <c r="A22" s="41">
        <v>8</v>
      </c>
      <c r="B22" s="42">
        <v>43267</v>
      </c>
      <c r="C22" s="43">
        <v>0.875</v>
      </c>
      <c r="D22" s="44" t="s">
        <v>257</v>
      </c>
      <c r="E22" s="45" t="s">
        <v>133</v>
      </c>
      <c r="F22" s="232" t="s">
        <v>148</v>
      </c>
      <c r="G22" s="233" t="s">
        <v>267</v>
      </c>
      <c r="H22" s="56"/>
      <c r="I22" s="57"/>
      <c r="J22" s="49"/>
      <c r="K22" s="50" t="str">
        <f t="shared" si="0"/>
        <v/>
      </c>
      <c r="L22" s="51">
        <v>10</v>
      </c>
      <c r="M22" s="49"/>
      <c r="N22" s="58"/>
      <c r="O22" s="59"/>
      <c r="P22" s="68" t="s">
        <v>150</v>
      </c>
      <c r="Q22" s="256" t="s">
        <v>263</v>
      </c>
      <c r="R22" s="382">
        <f t="shared" ref="R22:R25" ca="1" si="447">COUNT(AZ22:BC22)</f>
        <v>0</v>
      </c>
      <c r="S22" s="382">
        <f t="shared" ca="1" si="130"/>
        <v>0</v>
      </c>
      <c r="T22" s="382">
        <f t="shared" ca="1" si="131"/>
        <v>0</v>
      </c>
      <c r="U22" s="382">
        <f t="shared" ca="1" si="132"/>
        <v>0</v>
      </c>
      <c r="V22" s="383">
        <f t="shared" ref="V22:V25" ca="1" si="448">BD22</f>
        <v>0</v>
      </c>
      <c r="W22" s="384">
        <f t="shared" ref="W22:W25" ca="1" si="449">BN22</f>
        <v>0</v>
      </c>
      <c r="X22" s="385">
        <f t="shared" ca="1" si="135"/>
        <v>0</v>
      </c>
      <c r="Y22" s="386">
        <f t="shared" ref="Y22:Y25" ca="1" si="450">BI22</f>
        <v>0</v>
      </c>
      <c r="Z22" s="387" t="str">
        <f ca="1">IF(SUM(OFFSET(R$4:R$7,$AX22,0))=0,"",IFERROR(DG22,"")&amp;IF(SUM(OFFSET(R$4:R$7,$AX22,0))&lt;12,"?",""))</f>
        <v/>
      </c>
      <c r="AA22" s="50" t="str">
        <f ca="1">IF(AK22="","",(IF(V22=AG22,1)+IF(W22=AH22,1)+IF(X22=AI22,1)+IF(Y22=AJ22,1)+IF(Z22=AK22,1))/5*AB22)</f>
        <v/>
      </c>
      <c r="AB22" s="390">
        <v>5</v>
      </c>
      <c r="AC22" s="388">
        <f t="shared" ca="1" si="137"/>
        <v>0</v>
      </c>
      <c r="AD22" s="382">
        <f t="shared" ca="1" si="138"/>
        <v>0</v>
      </c>
      <c r="AE22" s="382">
        <f t="shared" ca="1" si="139"/>
        <v>0</v>
      </c>
      <c r="AF22" s="382">
        <f t="shared" ca="1" si="140"/>
        <v>0</v>
      </c>
      <c r="AG22" s="383">
        <f t="shared" ca="1" si="141"/>
        <v>0</v>
      </c>
      <c r="AH22" s="384">
        <f t="shared" ca="1" si="142"/>
        <v>0</v>
      </c>
      <c r="AI22" s="385">
        <f t="shared" ref="AI22:AI25" ca="1" si="451">AH22-AJ22</f>
        <v>0</v>
      </c>
      <c r="AJ22" s="386">
        <f t="shared" ca="1" si="144"/>
        <v>0</v>
      </c>
      <c r="AK22" s="389" t="str">
        <f ca="1">IF(SUM(OFFSET(AC$4:AC$7,$AX22,0))=0,"",IFERROR($GY22,"")&amp;IF(SUM(OFFSET(AC$4:AC$7,$AX22,0))&lt;12,"?",""))</f>
        <v/>
      </c>
      <c r="AL22" s="270" t="str">
        <f t="shared" si="1"/>
        <v>Kro-Nig</v>
      </c>
      <c r="AM22" s="270" t="str">
        <f t="shared" si="2"/>
        <v/>
      </c>
      <c r="AN22" s="270" t="str">
        <f t="shared" si="3"/>
        <v/>
      </c>
      <c r="AO22" s="271" t="str">
        <f t="shared" si="29"/>
        <v/>
      </c>
      <c r="AP22" s="271" t="str">
        <f t="shared" si="30"/>
        <v/>
      </c>
      <c r="AQ22" s="271" t="str">
        <f t="shared" si="31"/>
        <v/>
      </c>
      <c r="AR22" s="271" t="str">
        <f t="shared" si="32"/>
        <v/>
      </c>
      <c r="AS22" s="274" t="str">
        <f t="shared" ref="AS22:AS49" si="452">LEFT($Q22,3)</f>
        <v>Arg</v>
      </c>
      <c r="AT22" s="272" t="str">
        <f t="shared" ref="AT22:AW25" ca="1" si="453">IFERROR(VLOOKUP($AS22&amp;"-"&amp;OFFSET(AT$3,MATCH($E22,$E:$E,0)-MATCH($E$4,$E:$E,0),0),$AL:$AR,4,0),"")</f>
        <v/>
      </c>
      <c r="AU22" s="271" t="str">
        <f t="shared" ca="1" si="453"/>
        <v/>
      </c>
      <c r="AV22" s="271" t="str">
        <f t="shared" ca="1" si="453"/>
        <v/>
      </c>
      <c r="AW22" s="271" t="str">
        <f t="shared" ca="1" si="453"/>
        <v/>
      </c>
      <c r="AX22" s="272">
        <f t="shared" si="111"/>
        <v>18</v>
      </c>
      <c r="AY22" s="272">
        <v>1</v>
      </c>
      <c r="AZ22" s="272" t="str">
        <f t="shared" ref="AZ22:BC25" ca="1" si="454">IFERROR(VLOOKUP($AS22&amp;"-"&amp;OFFSET(AZ$3,MATCH($E22,$E:$E,0)-MATCH($E$4,$E:$E,0),0),$AL:$AR,5,0),"")</f>
        <v/>
      </c>
      <c r="BA22" s="271" t="str">
        <f t="shared" ca="1" si="454"/>
        <v/>
      </c>
      <c r="BB22" s="271" t="str">
        <f t="shared" ca="1" si="454"/>
        <v/>
      </c>
      <c r="BC22" s="271" t="str">
        <f t="shared" ca="1" si="454"/>
        <v/>
      </c>
      <c r="BD22" s="273">
        <f t="shared" ref="BD22:BD25" ca="1" si="455">SUM(AZ22:BC22)</f>
        <v>0</v>
      </c>
      <c r="BE22" s="272" t="str">
        <f t="shared" ref="BE22:BH25" ca="1" si="456">IFERROR(VLOOKUP($AS22&amp;"-"&amp;OFFSET(BE$3,MATCH($E22,$E:$E,0)-MATCH($E$4,$E:$E,0),0),$AL:$AR,6,0),"")</f>
        <v/>
      </c>
      <c r="BF22" s="271" t="str">
        <f t="shared" ca="1" si="456"/>
        <v/>
      </c>
      <c r="BG22" s="271" t="str">
        <f t="shared" ca="1" si="456"/>
        <v/>
      </c>
      <c r="BH22" s="271" t="str">
        <f t="shared" ca="1" si="456"/>
        <v/>
      </c>
      <c r="BI22" s="273">
        <f t="shared" ref="BI22:BI25" ca="1" si="457">SUM(BE22:BH22)</f>
        <v>0</v>
      </c>
      <c r="BJ22" s="272" t="str">
        <f t="shared" ref="BJ22:BM25" ca="1" si="458">IFERROR(VLOOKUP($AS22&amp;"-"&amp;OFFSET(BJ$3,MATCH($E22,$E:$E,0)-MATCH($E$4,$E:$E,0),0),$AL:$AR,2,0),"")</f>
        <v/>
      </c>
      <c r="BK22" s="271" t="str">
        <f t="shared" ca="1" si="458"/>
        <v/>
      </c>
      <c r="BL22" s="271" t="str">
        <f t="shared" ca="1" si="458"/>
        <v/>
      </c>
      <c r="BM22" s="271" t="str">
        <f t="shared" ca="1" si="458"/>
        <v/>
      </c>
      <c r="BN22" s="273">
        <f t="shared" ref="BN22:BN25" ca="1" si="459">SUM(BJ22:BM22)</f>
        <v>0</v>
      </c>
      <c r="BO22"/>
      <c r="BP22" s="364" t="s">
        <v>238</v>
      </c>
      <c r="BQ22" s="275">
        <f t="shared" ref="BQ22:BQ25" ca="1" si="460">RANK($BD22,OFFSET($BD$4:$BD$7,$AX22,0),0)</f>
        <v>1</v>
      </c>
      <c r="BR22" s="280">
        <f ca="1">BD22+(IF(COUNTIF(OFFSET($BQ$4:$BQ$7,$AX22,0),$BQ22)&gt;1,IF($R22&gt;0,(MAX(OFFSET($R$4:$R$7,$AX22,0))-$R22)*0.1,)))*10^BR$3</f>
        <v>0</v>
      </c>
      <c r="BS22" s="303">
        <f t="shared" ref="BS22:BS25" ca="1" si="461">RANK($BR22,OFFSET($BR$4:$BR$7,$AX22,0),0)</f>
        <v>1</v>
      </c>
      <c r="BT22" s="293">
        <f t="shared" ref="BT22:BT25" ca="1" si="462">COUNTIF(OFFSET(BS$4:BS$7,$AX22,0),BS22)</f>
        <v>4</v>
      </c>
      <c r="BU22" s="293">
        <f t="shared" ref="BU22:BU25" ca="1" si="463">COUNTIF(OFFSET(BS22,1-$AY22,0,$AY22),BS22)</f>
        <v>1</v>
      </c>
      <c r="BV22" s="287" t="str">
        <f t="shared" ref="BV22:BV25" ca="1" si="464">IF(COUNTIF(OFFSET(BS$4:BS$7,$AX22,0),BS22)&gt;1,       TEXT(BT22,"00")&amp;" x "&amp;TEXT(BS22,"00")&amp;"e - "&amp;       TEXT(BU22,"00"),"")</f>
        <v>04 x 01e - 01</v>
      </c>
      <c r="BW22" s="281" t="str">
        <f t="shared" ref="BW22:BW25" ca="1" si="465">IF(BV22="","",
IF(BT22=2,MATCH(LEFT(BV22,LEN(BV22)-2)&amp;TEXT(IF(VALUE(RIGHT(BV22,2))&gt;1,1,2),"00"),OFFSET(BV22,1-$AY22,0,4),0),"")&amp;
IF(BT22=3,MATCH(LEFT(BV22,LEN(BV22)-2)&amp;TEXT(IF(VALUE(RIGHT(BV22,2))&gt;1,1,2),"00"),OFFSET(BV22,1-$AY22,0,4),0)&amp;"/"&amp;
                      MATCH(LEFT(BV22,LEN(BV22)-2)&amp;TEXT(IF(VALUE(RIGHT(BV22,2))&gt;2,2,3),"00"),OFFSET(BV22,1-$AY22,0,4),0),"")&amp;
IF(BT22=4,MATCH(LEFT(BV22,LEN(BV22)-2)&amp;TEXT(IF(VALUE(RIGHT(BV22,2))&gt;1,1,2),"00"),OFFSET(BV22,1-$AY22,0,4),0)&amp;"/"&amp;
                      MATCH(LEFT(BV22,LEN(BV22)-2)&amp;TEXT(IF(VALUE(RIGHT(BV22,2))&gt;2,2,3),"00"),OFFSET(BV22,1-$AY22,0,4),0)&amp;"/"&amp;
                      MATCH(LEFT(BV22,LEN(BV22)-2)&amp;TEXT(IF(VALUE(RIGHT(BV22,2))&gt;3,3,4),"00"),OFFSET(BV22,1-$AY22,0,4),0),""))</f>
        <v>2/3/4</v>
      </c>
      <c r="BX22" s="300" t="e">
        <f t="shared" ref="BX22:BX25" ca="1" si="466">BR22+(
IF(BT22=2,OFFSET($AZ22,0,BW22-1))+
IF(BT22=3,OFFSET($AZ22,0,VALUE(MID(BW22,1,1))-1)+
                     OFFSET($AZ22,0,VALUE(MID(BW22,3,1))-1))+
IF(BT22=4,OFFSET($AZ22,0,VALUE(MID(BW22,1,1))-1)+
                     OFFSET($AZ22,0,VALUE(MID(BW22,3,1))-1)+
                     OFFSET($AZ22,0,VALUE(MID(BW22,5,1))-1))
)*10^BX$3</f>
        <v>#VALUE!</v>
      </c>
      <c r="BY22" s="303" t="e">
        <f t="shared" ref="BY22:BY25" ca="1" si="467">RANK(BX22,OFFSET(BX$4:BX$7,$AX22,0))</f>
        <v>#VALUE!</v>
      </c>
      <c r="BZ22" s="293">
        <f t="shared" ref="BZ22:BZ25" ca="1" si="468">COUNTIF(OFFSET(BY$4:BY$7,$AX22,0),BY22)</f>
        <v>4</v>
      </c>
      <c r="CA22" s="293">
        <f t="shared" ref="CA22:CA25" ca="1" si="469">COUNTIF(OFFSET(BY22,1-$AY22,0,$AY22),BY22)</f>
        <v>1</v>
      </c>
      <c r="CB22" s="287" t="e">
        <f t="shared" ref="CB22:CB25" ca="1" si="470">IF(COUNTIF(OFFSET(BY$4:BY$7,$AX22,0),BY22)&gt;1,       TEXT(BZ22,"00")&amp;" x "&amp;TEXT(BY22,"00")&amp;"e - "&amp;       TEXT(CA22,"00"),"")</f>
        <v>#VALUE!</v>
      </c>
      <c r="CC22" s="281" t="e">
        <f t="shared" ref="CC22:CC25" ca="1" si="471">IF(CB22="","",
IF(BZ22=2,MATCH(LEFT(CB22,LEN(CB22)-2)&amp;TEXT(IF(VALUE(RIGHT(CB22,2))&gt;1,1,2),"00"),OFFSET(CB22,1-$AY22,0,4),0),"")&amp;
IF(BZ22=3,MATCH(LEFT(CB22,LEN(CB22)-2)&amp;TEXT(IF(VALUE(RIGHT(CB22,2))&gt;1,1,2),"00"),OFFSET(CB22,1-$AY22,0,4),0)&amp;"/"&amp;
                      MATCH(LEFT(CB22,LEN(CB22)-2)&amp;TEXT(IF(VALUE(RIGHT(CB22,2))&gt;2,2,3),"00"),OFFSET(CB22,1-$AY22,0,4),0),"")&amp;
IF(BZ22=4,MATCH(LEFT(CB22,LEN(CB22)-2)&amp;TEXT(IF(VALUE(RIGHT(CB22,2))&gt;1,1,2),"00"),OFFSET(CB22,1-$AY22,0,4),0)&amp;"/"&amp;
                      MATCH(LEFT(CB22,LEN(CB22)-2)&amp;TEXT(IF(VALUE(RIGHT(CB22,2))&gt;2,2,3),"00"),OFFSET(CB22,1-$AY22,0,4),0)&amp;"/"&amp;
                      MATCH(LEFT(CB22,LEN(CB22)-2)&amp;TEXT(IF(VALUE(RIGHT(CB22,2))&gt;3,3,4),"00"),OFFSET(CB22,1-$AY22,0,4),0),""))</f>
        <v>#VALUE!</v>
      </c>
      <c r="CD22" s="306" t="e">
        <f t="shared" ref="CD22:CD25" ca="1" si="472">BX22+(
IF(BZ22=2,OFFSET($BE22,0,CC22-1))+
IF(BZ22=3,OFFSET($BE22,0,VALUE(MID(CC22,1,1))-1)+
                     OFFSET($BE22,0,VALUE(MID(CC22,3,1))-1))+
IF(BZ22=4,OFFSET($BE22,0,VALUE(MID(CC22,1,1))-1)+
                     OFFSET($BE22,0,VALUE(MID(CC22,3,1))-1)+
                     OFFSET($BE22,0,VALUE(MID(CC22,5,1))-1))
)*10^CD$3</f>
        <v>#VALUE!</v>
      </c>
      <c r="CE22" s="303" t="e">
        <f t="shared" ref="CE22:CE25" ca="1" si="473">RANK(CD22,OFFSET(CD$4:CD$7,$AX22,0))</f>
        <v>#VALUE!</v>
      </c>
      <c r="CF22" s="293">
        <f t="shared" ref="CF22:CF25" ca="1" si="474">COUNTIF(OFFSET(CE$4:CE$7,$AX22,0),CE22)</f>
        <v>4</v>
      </c>
      <c r="CG22" s="293">
        <f t="shared" ref="CG22:CG25" ca="1" si="475">COUNTIF(OFFSET(CE22,1-$AY22,0,$AY22),CE22)</f>
        <v>1</v>
      </c>
      <c r="CH22" s="287" t="e">
        <f t="shared" ref="CH22:CH25" ca="1" si="476">IF(COUNTIF(OFFSET(CE$4:CE$7,$AX22,0),CE22)&gt;1,       TEXT(CF22,"00")&amp;" x "&amp;TEXT(CE22,"00")&amp;"e - "&amp;       TEXT(CG22,"00"),"")</f>
        <v>#VALUE!</v>
      </c>
      <c r="CI22" s="281" t="e">
        <f t="shared" ref="CI22:CI25" ca="1" si="477">IF(CH22="","",
IF(CF22=2,MATCH(LEFT(CH22,LEN(CH22)-2)&amp;TEXT(IF(VALUE(RIGHT(CH22,2))&gt;1,1,2),"00"),OFFSET(CH22,1-$AY22,0,4),0),"")&amp;
IF(CF22=3,MATCH(LEFT(CH22,LEN(CH22)-2)&amp;TEXT(IF(VALUE(RIGHT(CH22,2))&gt;1,1,2),"00"),OFFSET(CH22,1-$AY22,0,4),0)&amp;"/"&amp;
                      MATCH(LEFT(CH22,LEN(CH22)-2)&amp;TEXT(IF(VALUE(RIGHT(CH22,2))&gt;2,2,3),"00"),OFFSET(CH22,1-$AY22,0,4),0),"")&amp;
IF(CF22=4,MATCH(LEFT(CH22,LEN(CH22)-2)&amp;TEXT(IF(VALUE(RIGHT(CH22,2))&gt;1,1,2),"00"),OFFSET(CH22,1-$AY22,0,4),0)&amp;"/"&amp;
                      MATCH(LEFT(CH22,LEN(CH22)-2)&amp;TEXT(IF(VALUE(RIGHT(CH22,2))&gt;2,2,3),"00"),OFFSET(CH22,1-$AY22,0,4),0)&amp;"/"&amp;
                      MATCH(LEFT(CH22,LEN(CH22)-2)&amp;TEXT(IF(VALUE(RIGHT(CH22,2))&gt;3,3,4),"00"),OFFSET(CH22,1-$AY22,0,4),0),""))</f>
        <v>#VALUE!</v>
      </c>
      <c r="CJ22" s="309" t="e">
        <f t="shared" ref="CJ22:CJ25" ca="1" si="478">CD22+(
IF(CF22=2,OFFSET($BJ22,0,CI22-1))+
IF(CF22=3,OFFSET($BJ22,0,VALUE(MID(CI22,1,1))-1)+
                     OFFSET($BJ22,0,VALUE(MID(CI22,3,1))-1))+
IF(CF22=4,OFFSET($BJ22,0,VALUE(MID(CI22,1,1))-1)+
                     OFFSET($BJ22,0,VALUE(MID(CI22,3,1))-1)+
                     OFFSET($BJ22,0,VALUE(MID(CI22,5,1))-1))
)*10^CJ$3</f>
        <v>#VALUE!</v>
      </c>
      <c r="CK22" s="303" t="e">
        <f t="shared" ref="CK22:CK25" ca="1" si="479">RANK(CJ22,OFFSET(CJ$4:CJ$7,$AX22,0))</f>
        <v>#VALUE!</v>
      </c>
      <c r="CL22" s="293">
        <f t="shared" ref="CL22:CL25" ca="1" si="480">COUNTIF(OFFSET(CK$4:CK$7,$AX22,0),CK22)</f>
        <v>4</v>
      </c>
      <c r="CM22" s="293">
        <f t="shared" ref="CM22:CM25" ca="1" si="481">COUNTIF(OFFSET(CK22,1-$AY22,0,$AY22),CK22)</f>
        <v>1</v>
      </c>
      <c r="CN22" s="287" t="e">
        <f t="shared" ref="CN22:CN25" ca="1" si="482">IF(COUNTIF(OFFSET(CK$4:CK$7,$AX22,0),CK22)&gt;1,       TEXT(CL22,"00")&amp;" x "&amp;TEXT(CK22,"00")&amp;"e - "&amp;       TEXT(CM22,"00"),"")</f>
        <v>#VALUE!</v>
      </c>
      <c r="CO22" s="281" t="e">
        <f t="shared" ref="CO22:CO25" ca="1" si="483">IF(CN22="","",
IF(CL22=2,MATCH(LEFT(CN22,LEN(CN22)-2)&amp;TEXT(IF(VALUE(RIGHT(CN22,2))&gt;1,1,2),"00"),OFFSET(CN22,1-$AY22,0,4),0),"")&amp;
IF(CL22=3,MATCH(LEFT(CN22,LEN(CN22)-2)&amp;TEXT(IF(VALUE(RIGHT(CN22,2))&gt;1,1,2),"00"),OFFSET(CN22,1-$AY22,0,4),0)&amp;"/"&amp;
                      MATCH(LEFT(CN22,LEN(CN22)-2)&amp;TEXT(IF(VALUE(RIGHT(CN22,2))&gt;2,2,3),"00"),OFFSET(CN22,1-$AY22,0,4),0),"")&amp;
IF(CL22=4,MATCH(LEFT(CN22,LEN(CN22)-2)&amp;TEXT(IF(VALUE(RIGHT(CN22,2))&gt;1,1,2),"00"),OFFSET(CN22,1-$AY22,0,4),0)&amp;"/"&amp;
                      MATCH(LEFT(CN22,LEN(CN22)-2)&amp;TEXT(IF(VALUE(RIGHT(CN22,2))&gt;2,2,3),"00"),OFFSET(CN22,1-$AY22,0,4),0)&amp;"/"&amp;
                      MATCH(LEFT(CN22,LEN(CN22)-2)&amp;TEXT(IF(VALUE(RIGHT(CN22,2))&gt;3,3,4),"00"),OFFSET(CN22,1-$AY22,0,4),0),""))</f>
        <v>#VALUE!</v>
      </c>
      <c r="CP22" s="312" t="e">
        <f t="shared" ref="CP22:CP25" ca="1" si="484">CJ22+(
IF(CL22=2,OFFSET($AZ22,0,CO22-1))+
IF(CL22=3,OFFSET($AZ22,0,VALUE(MID(CO22,1,1))-1)+
                     OFFSET($AZ22,0,VALUE(MID(CO22,3,1))-1))+
IF(CL22=4,OFFSET($AZ22,0,VALUE(MID(CO22,1,1))-1)+
                     OFFSET($AZ22,0,VALUE(MID(CO22,3,1))-1)+
                     OFFSET($AZ22,0,VALUE(MID(CO22,5,1))-1))
)*10^CP$3</f>
        <v>#VALUE!</v>
      </c>
      <c r="CQ22" s="303" t="e">
        <f t="shared" ref="CQ22:CQ25" ca="1" si="485">RANK(CP22,OFFSET(CP$4:CP$7,$AX22,0))</f>
        <v>#VALUE!</v>
      </c>
      <c r="CR22" s="293">
        <f t="shared" ref="CR22:CR25" ca="1" si="486">COUNTIF(OFFSET(CQ$4:CQ$7,$AX22,0),CQ22)</f>
        <v>4</v>
      </c>
      <c r="CS22" s="293">
        <f t="shared" ref="CS22:CS25" ca="1" si="487">COUNTIF(OFFSET(CQ22,1-$AY22,0,$AY22),CQ22)</f>
        <v>1</v>
      </c>
      <c r="CT22" s="287" t="e">
        <f t="shared" ref="CT22:CT25" ca="1" si="488">IF(COUNTIF(OFFSET(CQ$4:CQ$7,$AX22,0),CQ22)&gt;1,       TEXT(CR22,"00")&amp;" x "&amp;TEXT(CQ22,"00")&amp;"e - "&amp;       TEXT(CS22,"00"),"")</f>
        <v>#VALUE!</v>
      </c>
      <c r="CU22" s="281" t="e">
        <f t="shared" ref="CU22:CU25" ca="1" si="489">IF(CT22="","",
IF(CR22=2,MATCH(LEFT(CT22,LEN(CT22)-2)&amp;TEXT(IF(VALUE(RIGHT(CT22,2))&gt;1,1,2),"00"),OFFSET(CT22,1-$AY22,0,4),0),"")&amp;
IF(CR22=3,MATCH(LEFT(CT22,LEN(CT22)-2)&amp;TEXT(IF(VALUE(RIGHT(CT22,2))&gt;1,1,2),"00"),OFFSET(CT22,1-$AY22,0,4),0)&amp;"/"&amp;
                      MATCH(LEFT(CT22,LEN(CT22)-2)&amp;TEXT(IF(VALUE(RIGHT(CT22,2))&gt;2,2,3),"00"),OFFSET(CT22,1-$AY22,0,4),0),"")&amp;
IF(CR22=4,MATCH(LEFT(CT22,LEN(CT22)-2)&amp;TEXT(IF(VALUE(RIGHT(CT22,2))&gt;1,1,2),"00"),OFFSET(CT22,1-$AY22,0,4),0)&amp;"/"&amp;
                      MATCH(LEFT(CT22,LEN(CT22)-2)&amp;TEXT(IF(VALUE(RIGHT(CT22,2))&gt;2,2,3),"00"),OFFSET(CT22,1-$AY22,0,4),0)&amp;"/"&amp;
                      MATCH(LEFT(CT22,LEN(CT22)-2)&amp;TEXT(IF(VALUE(RIGHT(CT22,2))&gt;3,3,4),"00"),OFFSET(CT22,1-$AY22,0,4),0),""))</f>
        <v>#VALUE!</v>
      </c>
      <c r="CV22" s="315" t="e">
        <f t="shared" ref="CV22:CV25" ca="1" si="490">CP22+(
IF(CR22=2,OFFSET($BE22,0,CU22-1))+
IF(CR22=3,OFFSET($BE22,0,VALUE(MID(CU22,1,1))-1)+
                     OFFSET($BE22,0,VALUE(MID(CU22,3,1))-1))+
IF(CR22=4,OFFSET($BE22,0,VALUE(MID(CU22,1,1))-1)+
                     OFFSET($BE22,0,VALUE(MID(CU22,3,1))-1)+
                     OFFSET($BE22,0,VALUE(MID(CU22,5,1))-1))
)*10^CV$3</f>
        <v>#VALUE!</v>
      </c>
      <c r="CW22" s="303" t="e">
        <f t="shared" ref="CW22:CW25" ca="1" si="491">RANK(CV22,OFFSET(CV$4:CV$7,$AX22,0))</f>
        <v>#VALUE!</v>
      </c>
      <c r="CX22" s="293">
        <f t="shared" ref="CX22:CX25" ca="1" si="492">COUNTIF(OFFSET(CW$4:CW$7,$AX22,0),CW22)</f>
        <v>4</v>
      </c>
      <c r="CY22" s="293">
        <f t="shared" ref="CY22:CY25" ca="1" si="493">COUNTIF(OFFSET(CW22,1-$AY22,0,$AY22),CW22)</f>
        <v>1</v>
      </c>
      <c r="CZ22" s="287" t="e">
        <f t="shared" ref="CZ22:CZ25" ca="1" si="494">IF(COUNTIF(OFFSET(CW$4:CW$7,$AX22,0),CW22)&gt;1,       TEXT(CX22,"00")&amp;" x "&amp;TEXT(CW22,"00")&amp;"e - "&amp;       TEXT(CY22,"00"),"")</f>
        <v>#VALUE!</v>
      </c>
      <c r="DA22" s="281" t="e">
        <f t="shared" ref="DA22:DA25" ca="1" si="495">IF(CZ22="","",
IF(CX22=2,MATCH(LEFT(CZ22,LEN(CZ22)-2)&amp;TEXT(IF(VALUE(RIGHT(CZ22,2))&gt;1,1,2),"00"),OFFSET(CZ22,1-$AY22,0,4),0),"")&amp;
IF(CX22=3,MATCH(LEFT(CZ22,LEN(CZ22)-2)&amp;TEXT(IF(VALUE(RIGHT(CZ22,2))&gt;1,1,2),"00"),OFFSET(CZ22,1-$AY22,0,4),0)&amp;"/"&amp;
                      MATCH(LEFT(CZ22,LEN(CZ22)-2)&amp;TEXT(IF(VALUE(RIGHT(CZ22,2))&gt;2,2,3),"00"),OFFSET(CZ22,1-$AY22,0,4),0),"")&amp;
IF(CX22=4,MATCH(LEFT(CZ22,LEN(CZ22)-2)&amp;TEXT(IF(VALUE(RIGHT(CZ22,2))&gt;1,1,2),"00"),OFFSET(CZ22,1-$AY22,0,4),0)&amp;"/"&amp;
                      MATCH(LEFT(CZ22,LEN(CZ22)-2)&amp;TEXT(IF(VALUE(RIGHT(CZ22,2))&gt;2,2,3),"00"),OFFSET(CZ22,1-$AY22,0,4),0)&amp;"/"&amp;
                      MATCH(LEFT(CZ22,LEN(CZ22)-2)&amp;TEXT(IF(VALUE(RIGHT(CZ22,2))&gt;3,3,4),"00"),OFFSET(CZ22,1-$AY22,0,4),0),""))</f>
        <v>#VALUE!</v>
      </c>
      <c r="DB22" s="318" t="e">
        <f t="shared" ref="DB22:DB25" ca="1" si="496">CV22+(
IF(CX22=2,OFFSET($BJ22,0,DA22-1))+
IF(CX22=3,OFFSET($BJ22,0,VALUE(MID(DA22,1,1))-1)+
                     OFFSET($BJ22,0,VALUE(MID(DA22,3,1))-1))+
IF(CX22=4,OFFSET($BJ22,0,VALUE(MID(DA22,1,1))-1)+
                     OFFSET($BJ22,0,VALUE(MID(DA22,3,1))-1)+
                     OFFSET($BJ22,0,VALUE(MID(DA22,5,1))-1))
)*10^DB$3</f>
        <v>#VALUE!</v>
      </c>
      <c r="DC22" s="303" t="e">
        <f t="shared" ref="DC22:DC25" ca="1" si="497">RANK(DB22,OFFSET(DB$4:DB$7,$AX22,0))</f>
        <v>#VALUE!</v>
      </c>
      <c r="DD22" s="321" t="e">
        <f t="shared" ca="1" si="191"/>
        <v>#VALUE!</v>
      </c>
      <c r="DE22" s="281" t="e">
        <f t="shared" ref="DE22:DE25" ca="1" si="498">RANK(DD22,OFFSET(DD$4:DD$7,$AX22,0))</f>
        <v>#VALUE!</v>
      </c>
      <c r="DF22" s="324" t="e">
        <f t="shared" ca="1" si="193"/>
        <v>#VALUE!</v>
      </c>
      <c r="DG22" s="281" t="e">
        <f ca="1">RANK(DF22,OFFSET(DF$4:DF$7,$AX22,0))&amp;$E22</f>
        <v>#VALUE!</v>
      </c>
      <c r="DH22" s="348">
        <f ca="1">COUNTIF(OFFSET($DG$4:$DG$7,$AX22,0),$DN22)</f>
        <v>0</v>
      </c>
      <c r="DI22" s="357" t="str">
        <f ca="1">IFERROR(MATCH($DN22,OFFSET($DG$4:$DG$7,$AX22,0),0),"")</f>
        <v/>
      </c>
      <c r="DJ22" s="357" t="str">
        <f t="shared" ref="DJ22:DL25" ca="1" si="499">IF(DJ$3&lt;=COUNTIF(OFFSET($DG$4:$DG$7,$AX22,0),$DN22),DI22+MATCH($DN22,OFFSET(OFFSET($DG$4:$DG$7,$AX22,0),DI22,0),0),"")</f>
        <v/>
      </c>
      <c r="DK22" s="357" t="str">
        <f t="shared" ca="1" si="499"/>
        <v/>
      </c>
      <c r="DL22" s="357" t="str">
        <f t="shared" ca="1" si="499"/>
        <v/>
      </c>
      <c r="DM22" s="350" t="str">
        <f ca="1">CONCATENATE(DI22,DJ22,DK22,DL22)</f>
        <v/>
      </c>
      <c r="DN22" s="351" t="s">
        <v>293</v>
      </c>
      <c r="DO22" s="351" t="str">
        <f ca="1">IF(SUM(OFFSET($R$4:$R$7,$AX22,0))&lt;12,"",
IF($DH22=0,$DO21,
IF($DH22=1,OFFSET($Q$4,VALUE(DM22)-1+$AX22,0),
IF($DH22=2,OFFSET($AS$4,VALUE(MID(DM22,1,1))-1+$AX22,0)&amp;"/"&amp;OFFSET($AS$4,VALUE(MID(DM22,2,1))-1+$AX22,0),
IF($DH22=3,OFFSET($AS$4,VALUE(MID(DM22,1,1))-1+$AX22,0)&amp;"/"&amp;OFFSET($AS$4,VALUE(MID(DM22,2,1))-1+$AX22,0)&amp;"/"&amp;OFFSET($AS$4,VALUE(MID(DM22,3,1))-1+$AX22,0),
CONCATENATE(OFFSET($AS$4,$AX22,0),"/",OFFSET($AS$5,$AX22,0),"/",OFFSET($AS$6,$AX22,0),"/",OFFSET($AS$7,$AX22,0)))))))</f>
        <v/>
      </c>
      <c r="DP22" s="351" t="str">
        <f ca="1">IFERROR(OFFSET($Q$51,MATCH(RIGHT($DN22),$Q$52:$Q$59,0),MATCH(VALUE(LEFT($DN22)),$R$51:$Z$51,0)),"")</f>
        <v/>
      </c>
      <c r="DQ22" s="351" t="str">
        <f t="shared" ca="1" si="67"/>
        <v/>
      </c>
      <c r="DR22" s="353" t="str">
        <f t="shared" ca="1" si="68"/>
        <v/>
      </c>
      <c r="DS22" s="201">
        <f t="shared" ca="1" si="195"/>
        <v>0</v>
      </c>
      <c r="DT22" s="203" t="str">
        <f t="shared" ca="1" si="196"/>
        <v/>
      </c>
      <c r="DU22" s="203" t="str">
        <f t="shared" ca="1" si="197"/>
        <v/>
      </c>
      <c r="DV22" s="203" t="str">
        <f t="shared" ca="1" si="197"/>
        <v/>
      </c>
      <c r="DW22" s="203" t="str">
        <f t="shared" ca="1" si="197"/>
        <v/>
      </c>
      <c r="DX22" s="195" t="str">
        <f t="shared" ref="DX22:DX25" ca="1" si="500">CONCATENATE(DT22,DU22,DV22,DW22)</f>
        <v/>
      </c>
      <c r="DY22" s="156" t="s">
        <v>293</v>
      </c>
      <c r="DZ22" s="156" t="str">
        <f ca="1">IF(SUM(OFFSET($AC$4:$AC$7,$AX22,0))&lt;12,"",
IF($DS22=0,$DZ21,
IF($DS22=1,OFFSET($Q$4,VALUE(DX22)-1+$AX22,0),
IF($DS22=2,OFFSET($AS$4,VALUE(MID(DX22,1,1))-1+$AX22,0)&amp;"/"&amp;OFFSET($AS$4,VALUE(MID(DX22,2,1))-1+$AX22,0),
IF($DS22=3,OFFSET($AS$4,VALUE(MID(DX22,1,1))-1+$AX22,0)&amp;"/"&amp;OFFSET($AS$4,VALUE(MID(DX22,2,1))-1+$AX22,0)&amp;"/"&amp;OFFSET($AS$4,VALUE(MID(DX22,3,1))-1+$AX22,0),
CONCATENATE(OFFSET($AS$4,$AX22,0),"/",OFFSET($AS$5,$AX22,0),"/",OFFSET($AS$6,$AX22,0),"/",OFFSET($AS$7,$AX22,0)))))))</f>
        <v/>
      </c>
      <c r="EA22" s="156" t="str">
        <f ca="1">IFERROR(OFFSET($Q$51,MATCH(RIGHT($DY22),$Q$52:$Q$59,0),MATCH(VALUE(LEFT($DY22)),$AC$51:$AK$51,0)),"")</f>
        <v/>
      </c>
      <c r="EB22" s="156" t="str">
        <f t="shared" ca="1" si="199"/>
        <v/>
      </c>
      <c r="EC22" s="156" t="str">
        <f ca="1">IF(OR(AC22&lt;1,EB22=""),"",LEFT(EB22,3)&amp;IF(ISERROR(MATCH(EB22,$Q:$Q,0)),"?",""))</f>
        <v/>
      </c>
      <c r="ED22" s="270" t="str">
        <f t="shared" si="5"/>
        <v>Kro-Nig</v>
      </c>
      <c r="EE22" s="270" t="str">
        <f t="shared" si="6"/>
        <v/>
      </c>
      <c r="EF22" s="270" t="str">
        <f t="shared" si="7"/>
        <v/>
      </c>
      <c r="EG22" s="271" t="str">
        <f t="shared" si="8"/>
        <v/>
      </c>
      <c r="EH22" s="271" t="str">
        <f t="shared" si="9"/>
        <v/>
      </c>
      <c r="EI22" s="271" t="str">
        <f t="shared" si="10"/>
        <v/>
      </c>
      <c r="EJ22" s="271" t="str">
        <f t="shared" si="75"/>
        <v/>
      </c>
      <c r="EK22" s="274" t="str">
        <f t="shared" ref="EK22:EK49" si="501">LEFT($Q22,3)</f>
        <v>Arg</v>
      </c>
      <c r="EL22" s="272" t="str">
        <f t="shared" ref="EL22:EO25" ca="1" si="502">IFERROR(VLOOKUP($AS22&amp;"-"&amp;OFFSET(EL$3,MATCH($E22,$E:$E,0)-MATCH($E$4,$E:$E,0),0),$ED:$EK,4,0),"")</f>
        <v/>
      </c>
      <c r="EM22" s="271" t="str">
        <f t="shared" ca="1" si="502"/>
        <v/>
      </c>
      <c r="EN22" s="271" t="str">
        <f t="shared" ca="1" si="502"/>
        <v/>
      </c>
      <c r="EO22" s="271" t="str">
        <f t="shared" ca="1" si="502"/>
        <v/>
      </c>
      <c r="EP22" s="272">
        <f t="shared" si="116"/>
        <v>18</v>
      </c>
      <c r="EQ22" s="272">
        <v>1</v>
      </c>
      <c r="ER22" s="272" t="str">
        <f t="shared" ref="ER22:EU25" ca="1" si="503">IFERROR(VLOOKUP($AS22&amp;"-"&amp;OFFSET(ER$3,MATCH($E22,$E:$E,0)-MATCH($E$4,$E:$E,0),0),$ED:$EJ,5,0),"")</f>
        <v/>
      </c>
      <c r="ES22" s="271" t="str">
        <f t="shared" ca="1" si="503"/>
        <v/>
      </c>
      <c r="ET22" s="271" t="str">
        <f t="shared" ca="1" si="503"/>
        <v/>
      </c>
      <c r="EU22" s="271" t="str">
        <f t="shared" ca="1" si="503"/>
        <v/>
      </c>
      <c r="EV22" s="273">
        <f t="shared" ref="EV22:EV25" ca="1" si="504">SUM(ER22:EU22)</f>
        <v>0</v>
      </c>
      <c r="EW22" s="272" t="str">
        <f t="shared" ref="EW22:EZ25" ca="1" si="505">IFERROR(VLOOKUP($AS22&amp;"-"&amp;OFFSET(EW$3,MATCH($E22,$E:$E,0)-MATCH($E$4,$E:$E,0),0),$ED:$EJ,6,0),"")</f>
        <v/>
      </c>
      <c r="EX22" s="271" t="str">
        <f t="shared" ca="1" si="505"/>
        <v/>
      </c>
      <c r="EY22" s="271" t="str">
        <f t="shared" ca="1" si="505"/>
        <v/>
      </c>
      <c r="EZ22" s="271" t="str">
        <f t="shared" ca="1" si="505"/>
        <v/>
      </c>
      <c r="FA22" s="273">
        <f t="shared" ref="FA22:FA25" ca="1" si="506">SUM(EW22:EZ22)</f>
        <v>0</v>
      </c>
      <c r="FB22" s="272" t="str">
        <f t="shared" ref="FB22:FE25" ca="1" si="507">IFERROR(VLOOKUP($AS22&amp;"-"&amp;OFFSET(FB$3,MATCH($E22,$E:$E,0)-MATCH($E$4,$E:$E,0),0),$ED:$EJ,2,0),"")</f>
        <v/>
      </c>
      <c r="FC22" s="271" t="str">
        <f t="shared" ca="1" si="507"/>
        <v/>
      </c>
      <c r="FD22" s="271" t="str">
        <f t="shared" ca="1" si="507"/>
        <v/>
      </c>
      <c r="FE22" s="271" t="str">
        <f t="shared" ca="1" si="507"/>
        <v/>
      </c>
      <c r="FF22" s="273">
        <f t="shared" ref="FF22:FF25" ca="1" si="508">SUM(FB22:FE22)</f>
        <v>0</v>
      </c>
      <c r="FG22"/>
      <c r="FH22" s="364" t="s">
        <v>238</v>
      </c>
      <c r="FI22" s="275">
        <f ca="1">RANK($EV22,OFFSET($EV$4:$EV$7,$AX22,0),0)</f>
        <v>1</v>
      </c>
      <c r="FJ22" s="280">
        <f ca="1">EV22+(IF(COUNTIF(OFFSET($FI$4:$FI$7,$AX22,0),$FI22)&gt;1,IF($AC22&gt;0,(MAX(OFFSET($AC$4:$AC$7,$AX22,0))-$AC22)*0.1,)))*10^FJ$3</f>
        <v>0</v>
      </c>
      <c r="FK22" s="303">
        <f ca="1">RANK($FJ22,OFFSET($FJ$4:$FJ$7,$AX22,0),0)</f>
        <v>1</v>
      </c>
      <c r="FL22" s="293">
        <f t="shared" ref="FL22:FL25" ca="1" si="509">COUNTIF(OFFSET(FK$4:FK$7,$AX22,0),FK22)</f>
        <v>4</v>
      </c>
      <c r="FM22" s="293">
        <f t="shared" ref="FM22:FM25" ca="1" si="510">COUNTIF(OFFSET(FK22,1-$AY22,0,$AY22),FK22)</f>
        <v>1</v>
      </c>
      <c r="FN22" s="287" t="str">
        <f t="shared" ref="FN22:FN25" ca="1" si="511">IF(COUNTIF(OFFSET(FK$4:FK$7,$AX22,0),FK22)&gt;1,       TEXT(FL22,"00")&amp;" x "&amp;TEXT(FK22,"00")&amp;"e - "&amp;       TEXT(FM22,"00"),"")</f>
        <v>04 x 01e - 01</v>
      </c>
      <c r="FO22" s="281" t="str">
        <f t="shared" ref="FO22:FO25" ca="1" si="512">IF(FN22="","",
IF(FL22=2,MATCH(LEFT(FN22,LEN(FN22)-2)&amp;TEXT(IF(VALUE(RIGHT(FN22,2))&gt;1,1,2),"00"),OFFSET(FN22,1-$AY22,0,4),0),"")&amp;
IF(FL22=3,MATCH(LEFT(FN22,LEN(FN22)-2)&amp;TEXT(IF(VALUE(RIGHT(FN22,2))&gt;1,1,2),"00"),OFFSET(FN22,1-$AY22,0,4),0)&amp;"/"&amp;
                      MATCH(LEFT(FN22,LEN(FN22)-2)&amp;TEXT(IF(VALUE(RIGHT(FN22,2))&gt;2,2,3),"00"),OFFSET(FN22,1-$AY22,0,4),0),"")&amp;
IF(FL22=4,MATCH(LEFT(FN22,LEN(FN22)-2)&amp;TEXT(IF(VALUE(RIGHT(FN22,2))&gt;1,1,2),"00"),OFFSET(FN22,1-$AY22,0,4),0)&amp;"/"&amp;
                      MATCH(LEFT(FN22,LEN(FN22)-2)&amp;TEXT(IF(VALUE(RIGHT(FN22,2))&gt;2,2,3),"00"),OFFSET(FN22,1-$AY22,0,4),0)&amp;"/"&amp;
                      MATCH(LEFT(FN22,LEN(FN22)-2)&amp;TEXT(IF(VALUE(RIGHT(FN22,2))&gt;3,3,4),"00"),OFFSET(FN22,1-$AY22,0,4),0),""))</f>
        <v>2/3/4</v>
      </c>
      <c r="FP22" s="300" t="e">
        <f t="shared" ref="FP22:FP25" ca="1" si="513">FJ22+(
IF(FL22=2,OFFSET($ER22,0,VALUE(FO22)-1))+
IF(FL22=3,OFFSET($ER22,0,VALUE(MID(FO22,1,1))-1)+
                     OFFSET($ER22,0,VALUE(MID(FO22,3,1))-1))+
IF(FL22=4,OFFSET($ER22,0,VALUE(MID(FO22,1,1))-1)+
                     OFFSET($ER22,0,VALUE(MID(FO22,3,1))-1)+
                     OFFSET($ER22,0,VALUE(MID(FO22,5,1))-1))
)*10^FP$3</f>
        <v>#VALUE!</v>
      </c>
      <c r="FQ22" s="303" t="e">
        <f t="shared" ca="1" si="213"/>
        <v>#VALUE!</v>
      </c>
      <c r="FR22" s="293">
        <f t="shared" ref="FR22:FR25" ca="1" si="514">COUNTIF(OFFSET(FQ$4:FQ$7,$AX22,0),FQ22)</f>
        <v>4</v>
      </c>
      <c r="FS22" s="293">
        <f t="shared" ref="FS22:FS25" ca="1" si="515">COUNTIF(OFFSET(FQ22,1-$AY22,0,$AY22),FQ22)</f>
        <v>1</v>
      </c>
      <c r="FT22" s="287" t="e">
        <f t="shared" ref="FT22:FT25" ca="1" si="516">IF(COUNTIF(OFFSET(FQ$4:FQ$7,$AX22,0),FQ22)&gt;1,       TEXT(FR22,"00")&amp;" x "&amp;TEXT(FQ22,"00")&amp;"e - "&amp;       TEXT(FS22,"00"),"")</f>
        <v>#VALUE!</v>
      </c>
      <c r="FU22" s="281" t="e">
        <f t="shared" ref="FU22:FU25" ca="1" si="517">IF(FT22="","",
IF(FR22=2,MATCH(LEFT(FT22,LEN(FT22)-2)&amp;TEXT(IF(VALUE(RIGHT(FT22,2))&gt;1,1,2),"00"),OFFSET(FT22,1-$AY22,0,4),0),"")&amp;
IF(FR22=3,MATCH(LEFT(FT22,LEN(FT22)-2)&amp;TEXT(IF(VALUE(RIGHT(FT22,2))&gt;1,1,2),"00"),OFFSET(FT22,1-$AY22,0,4),0)&amp;"/"&amp;
                      MATCH(LEFT(FT22,LEN(FT22)-2)&amp;TEXT(IF(VALUE(RIGHT(FT22,2))&gt;2,2,3),"00"),OFFSET(FT22,1-$AY22,0,4),0),"")&amp;
IF(FR22=4,MATCH(LEFT(FT22,LEN(FT22)-2)&amp;TEXT(IF(VALUE(RIGHT(FT22,2))&gt;1,1,2),"00"),OFFSET(FT22,1-$AY22,0,4),0)&amp;"/"&amp;
                      MATCH(LEFT(FT22,LEN(FT22)-2)&amp;TEXT(IF(VALUE(RIGHT(FT22,2))&gt;2,2,3),"00"),OFFSET(FT22,1-$AY22,0,4),0)&amp;"/"&amp;
                      MATCH(LEFT(FT22,LEN(FT22)-2)&amp;TEXT(IF(VALUE(RIGHT(FT22,2))&gt;3,3,4),"00"),OFFSET(FT22,1-$AY22,0,4),0),""))</f>
        <v>#VALUE!</v>
      </c>
      <c r="FV22" s="306" t="e">
        <f t="shared" ref="FV22:FV25" ca="1" si="518">FP22+(
IF(FR22=2,OFFSET($EW22,0,FU22-1))+
IF(FR22=3,OFFSET($EW22,0,VALUE(MID(FU22,1,1))-1)+
                     OFFSET($EW22,0,VALUE(MID(FU22,3,1))-1))+
IF(FR22=4,OFFSET($EW22,0,VALUE(MID(FU22,1,1))-1)+
                     OFFSET($EW22,0,VALUE(MID(FU22,3,1))-1)+
                     OFFSET($EW22,0,VALUE(MID(FU22,5,1))-1))
)*10^FV$3</f>
        <v>#VALUE!</v>
      </c>
      <c r="FW22" s="303" t="e">
        <f t="shared" ref="FW22" ca="1" si="519">RANK(FV22,OFFSET(FV$4:FV$7,$AX22,0))</f>
        <v>#VALUE!</v>
      </c>
      <c r="FX22" s="293">
        <f t="shared" ref="FX22:FX25" ca="1" si="520">COUNTIF(OFFSET(FW$4:FW$7,$AX22,0),FW22)</f>
        <v>4</v>
      </c>
      <c r="FY22" s="293">
        <f t="shared" ref="FY22:FY25" ca="1" si="521">COUNTIF(OFFSET(FW22,1-$AY22,0,$AY22),FW22)</f>
        <v>1</v>
      </c>
      <c r="FZ22" s="287" t="e">
        <f t="shared" ref="FZ22:FZ25" ca="1" si="522">IF(COUNTIF(OFFSET(FW$4:FW$7,$AX22,0),FW22)&gt;1,       TEXT(FX22,"00")&amp;" x "&amp;TEXT(FW22,"00")&amp;"e - "&amp;       TEXT(FY22,"00"),"")</f>
        <v>#VALUE!</v>
      </c>
      <c r="GA22" s="281" t="e">
        <f t="shared" ref="GA22:GA25" ca="1" si="523">IF(FZ22="","",
IF(FX22=2,MATCH(LEFT(FZ22,LEN(FZ22)-2)&amp;TEXT(IF(VALUE(RIGHT(FZ22,2))&gt;1,1,2),"00"),OFFSET(FZ22,1-$AY22,0,4),0),"")&amp;
IF(FX22=3,MATCH(LEFT(FZ22,LEN(FZ22)-2)&amp;TEXT(IF(VALUE(RIGHT(FZ22,2))&gt;1,1,2),"00"),OFFSET(FZ22,1-$AY22,0,4),0)&amp;"/"&amp;
                      MATCH(LEFT(FZ22,LEN(FZ22)-2)&amp;TEXT(IF(VALUE(RIGHT(FZ22,2))&gt;2,2,3),"00"),OFFSET(FZ22,1-$AY22,0,4),0),"")&amp;
IF(FX22=4,MATCH(LEFT(FZ22,LEN(FZ22)-2)&amp;TEXT(IF(VALUE(RIGHT(FZ22,2))&gt;1,1,2),"00"),OFFSET(FZ22,1-$AY22,0,4),0)&amp;"/"&amp;
                      MATCH(LEFT(FZ22,LEN(FZ22)-2)&amp;TEXT(IF(VALUE(RIGHT(FZ22,2))&gt;2,2,3),"00"),OFFSET(FZ22,1-$AY22,0,4),0)&amp;"/"&amp;
                      MATCH(LEFT(FZ22,LEN(FZ22)-2)&amp;TEXT(IF(VALUE(RIGHT(FZ22,2))&gt;3,3,4),"00"),OFFSET(FZ22,1-$AY22,0,4),0),""))</f>
        <v>#VALUE!</v>
      </c>
      <c r="GB22" s="309" t="e">
        <f t="shared" ref="GB22:GB25" ca="1" si="524">FV22+(
IF(FX22=2,OFFSET($FB22,0,GA22-1))+
IF(FX22=3,OFFSET($FB22,0,VALUE(MID(GA22,1,1))-1)+
                     OFFSET($FB22,0,VALUE(MID(GA22,3,1))-1))+
IF(FX22=4,OFFSET($FB22,0,VALUE(MID(GA22,1,1))-1)+
                     OFFSET($FB22,0,VALUE(MID(GA22,3,1))-1)+
                     OFFSET($FB22,0,VALUE(MID(GA22,5,1))-1))
)*10^GB$3</f>
        <v>#VALUE!</v>
      </c>
      <c r="GC22" s="303" t="e">
        <f t="shared" ref="GC22:GC25" ca="1" si="525">RANK(GB22,OFFSET(GB$4:GB$7,$AX22,0))</f>
        <v>#VALUE!</v>
      </c>
      <c r="GD22" s="293">
        <f t="shared" ref="GD22:GD25" ca="1" si="526">COUNTIF(OFFSET(GC$4:GC$7,$AX22,0),GC22)</f>
        <v>4</v>
      </c>
      <c r="GE22" s="293">
        <f t="shared" ref="GE22:GE25" ca="1" si="527">COUNTIF(OFFSET(GC22,1-$AY22,0,$AY22),GC22)</f>
        <v>1</v>
      </c>
      <c r="GF22" s="287" t="e">
        <f t="shared" ref="GF22:GF25" ca="1" si="528">IF(COUNTIF(OFFSET(GC$4:GC$7,$AX22,0),GC22)&gt;1,       TEXT(GD22,"00")&amp;" x "&amp;TEXT(GC22,"00")&amp;"e - "&amp;       TEXT(GE22,"00"),"")</f>
        <v>#VALUE!</v>
      </c>
      <c r="GG22" s="281" t="e">
        <f t="shared" ref="GG22:GG25" ca="1" si="529">IF(GF22="","",
IF(GD22=2,MATCH(LEFT(GF22,LEN(GF22)-2)&amp;TEXT(IF(VALUE(RIGHT(GF22,2))&gt;1,1,2),"00"),OFFSET(GF22,1-$AY22,0,4),0),"")&amp;
IF(GD22=3,MATCH(LEFT(GF22,LEN(GF22)-2)&amp;TEXT(IF(VALUE(RIGHT(GF22,2))&gt;1,1,2),"00"),OFFSET(GF22,1-$AY22,0,4),0)&amp;"/"&amp;
                      MATCH(LEFT(GF22,LEN(GF22)-2)&amp;TEXT(IF(VALUE(RIGHT(GF22,2))&gt;2,2,3),"00"),OFFSET(GF22,1-$AY22,0,4),0),"")&amp;
IF(GD22=4,MATCH(LEFT(GF22,LEN(GF22)-2)&amp;TEXT(IF(VALUE(RIGHT(GF22,2))&gt;1,1,2),"00"),OFFSET(GF22,1-$AY22,0,4),0)&amp;"/"&amp;
                      MATCH(LEFT(GF22,LEN(GF22)-2)&amp;TEXT(IF(VALUE(RIGHT(GF22,2))&gt;2,2,3),"00"),OFFSET(GF22,1-$AY22,0,4),0)&amp;"/"&amp;
                      MATCH(LEFT(GF22,LEN(GF22)-2)&amp;TEXT(IF(VALUE(RIGHT(GF22,2))&gt;3,3,4),"00"),OFFSET(GF22,1-$AY22,0,4),0),""))</f>
        <v>#VALUE!</v>
      </c>
      <c r="GH22" s="312" t="e">
        <f t="shared" ref="GH22:GH25" ca="1" si="530">GB22+(
IF(GD22=2,OFFSET($ER22,0,GG22-1))+
IF(GD22=3,OFFSET($ER22,0,VALUE(MID(GG22,1,1))-1)+
                     OFFSET($ER22,0,VALUE(MID(GG22,3,1))-1))+
IF(GD22=4,OFFSET($ER22,0,VALUE(MID(GG22,1,1))-1)+
                     OFFSET($ER22,0,VALUE(MID(GG22,3,1))-1)+
                     OFFSET($ER22,0,VALUE(MID(GG22,5,1))-1))
)*10^GH$3</f>
        <v>#VALUE!</v>
      </c>
      <c r="GI22" s="303" t="e">
        <f t="shared" ref="GI22:GI25" ca="1" si="531">RANK(GH22,OFFSET(GH$4:GH$7,$AX22,0))</f>
        <v>#VALUE!</v>
      </c>
      <c r="GJ22" s="293">
        <f t="shared" ref="GJ22:GJ25" ca="1" si="532">COUNTIF(OFFSET(GI$4:GI$7,$AX22,0),GI22)</f>
        <v>4</v>
      </c>
      <c r="GK22" s="293">
        <f t="shared" ref="GK22:GK25" ca="1" si="533">COUNTIF(OFFSET(GI22,1-$AY22,0,$AY22),GI22)</f>
        <v>1</v>
      </c>
      <c r="GL22" s="287" t="e">
        <f t="shared" ref="GL22:GL25" ca="1" si="534">IF(COUNTIF(OFFSET(GI$4:GI$7,$AX22,0),GI22)&gt;1,       TEXT(GJ22,"00")&amp;" x "&amp;TEXT(GI22,"00")&amp;"e - "&amp;       TEXT(GK22,"00"),"")</f>
        <v>#VALUE!</v>
      </c>
      <c r="GM22" s="281" t="e">
        <f t="shared" ref="GM22:GM25" ca="1" si="535">IF(GL22="","",
IF(GJ22=2,MATCH(LEFT(GL22,LEN(GL22)-2)&amp;TEXT(IF(VALUE(RIGHT(GL22,2))&gt;1,1,2),"00"),OFFSET(GL22,1-$AY22,0,4),0),"")&amp;
IF(GJ22=3,MATCH(LEFT(GL22,LEN(GL22)-2)&amp;TEXT(IF(VALUE(RIGHT(GL22,2))&gt;1,1,2),"00"),OFFSET(GL22,1-$AY22,0,4),0)&amp;"/"&amp;
                      MATCH(LEFT(GL22,LEN(GL22)-2)&amp;TEXT(IF(VALUE(RIGHT(GL22,2))&gt;2,2,3),"00"),OFFSET(GL22,1-$AY22,0,4),0),"")&amp;
IF(GJ22=4,MATCH(LEFT(GL22,LEN(GL22)-2)&amp;TEXT(IF(VALUE(RIGHT(GL22,2))&gt;1,1,2),"00"),OFFSET(GL22,1-$AY22,0,4),0)&amp;"/"&amp;
                      MATCH(LEFT(GL22,LEN(GL22)-2)&amp;TEXT(IF(VALUE(RIGHT(GL22,2))&gt;2,2,3),"00"),OFFSET(GL22,1-$AY22,0,4),0)&amp;"/"&amp;
                      MATCH(LEFT(GL22,LEN(GL22)-2)&amp;TEXT(IF(VALUE(RIGHT(GL22,2))&gt;3,3,4),"00"),OFFSET(GL22,1-$AY22,0,4),0),""))</f>
        <v>#VALUE!</v>
      </c>
      <c r="GN22" s="315" t="e">
        <f t="shared" ref="GN22:GN25" ca="1" si="536">GH22+(
IF(GJ22=2,OFFSET($EW22,0,GM22-1))+
IF(GJ22=3,OFFSET($EW22,0,VALUE(MID(GM22,1,1))-1)+
                     OFFSET($EW22,0,VALUE(MID(GM22,3,1))-1))+
IF(GJ22=4,OFFSET($EW22,0,VALUE(MID(GM22,1,1))-1)+
                     OFFSET($EW22,0,VALUE(MID(GM22,3,1))-1)+
                     OFFSET($EW22,0,VALUE(MID(GM22,5,1))-1))
)*10^GN$3</f>
        <v>#VALUE!</v>
      </c>
      <c r="GO22" s="303" t="e">
        <f t="shared" ref="GO22:GO25" ca="1" si="537">RANK(GN22,OFFSET(GN$4:GN$7,$AX22,0))</f>
        <v>#VALUE!</v>
      </c>
      <c r="GP22" s="293">
        <f t="shared" ref="GP22:GP25" ca="1" si="538">COUNTIF(OFFSET(GO$4:GO$7,$AX22,0),GO22)</f>
        <v>4</v>
      </c>
      <c r="GQ22" s="293">
        <f t="shared" ref="GQ22:GQ25" ca="1" si="539">COUNTIF(OFFSET(GO22,1-$AY22,0,$AY22),GO22)</f>
        <v>1</v>
      </c>
      <c r="GR22" s="287" t="e">
        <f t="shared" ref="GR22:GR25" ca="1" si="540">IF(COUNTIF(OFFSET(GO$4:GO$7,$AX22,0),GO22)&gt;1,       TEXT(GP22,"00")&amp;" x "&amp;TEXT(GO22,"00")&amp;"e - "&amp;       TEXT(GQ22,"00"),"")</f>
        <v>#VALUE!</v>
      </c>
      <c r="GS22" s="281" t="e">
        <f t="shared" ref="GS22:GS25" ca="1" si="541">IF(GR22="","",
IF(GP22=2,MATCH(LEFT(GR22,LEN(GR22)-2)&amp;TEXT(IF(VALUE(RIGHT(GR22,2))&gt;1,1,2),"00"),OFFSET(GR22,1-$AY22,0,4),0),"")&amp;
IF(GP22=3,MATCH(LEFT(GR22,LEN(GR22)-2)&amp;TEXT(IF(VALUE(RIGHT(GR22,2))&gt;1,1,2),"00"),OFFSET(GR22,1-$AY22,0,4),0)&amp;"/"&amp;
                      MATCH(LEFT(GR22,LEN(GR22)-2)&amp;TEXT(IF(VALUE(RIGHT(GR22,2))&gt;2,2,3),"00"),OFFSET(GR22,1-$AY22,0,4),0),"")&amp;
IF(GP22=4,MATCH(LEFT(GR22,LEN(GR22)-2)&amp;TEXT(IF(VALUE(RIGHT(GR22,2))&gt;1,1,2),"00"),OFFSET(GR22,1-$AY22,0,4),0)&amp;"/"&amp;
                      MATCH(LEFT(GR22,LEN(GR22)-2)&amp;TEXT(IF(VALUE(RIGHT(GR22,2))&gt;2,2,3),"00"),OFFSET(GR22,1-$AY22,0,4),0)&amp;"/"&amp;
                      MATCH(LEFT(GR22,LEN(GR22)-2)&amp;TEXT(IF(VALUE(RIGHT(GR22,2))&gt;3,3,4),"00"),OFFSET(GR22,1-$AY22,0,4),0),""))</f>
        <v>#VALUE!</v>
      </c>
      <c r="GT22" s="318" t="e">
        <f t="shared" ref="GT22:GT25" ca="1" si="542">GN22+(
IF(GP22=2,OFFSET($FB22,0,GS22-1))+
IF(GP22=3,OFFSET($FB22,0,VALUE(MID(GS22,1,1))-1)+
                     OFFSET($FB22,0,VALUE(MID(GS22,3,1))-1))+
IF(GP22=4,OFFSET($FB22,0,VALUE(MID(GS22,1,1))-1)+
                     OFFSET($FB22,0,VALUE(MID(GS22,3,1))-1)+
                     OFFSET($FB22,0,VALUE(MID(GS22,5,1))-1))
)*10^GT$3</f>
        <v>#VALUE!</v>
      </c>
      <c r="GU22" s="303" t="e">
        <f t="shared" ref="GU22:GU25" ca="1" si="543">RANK(GT22,OFFSET(GT$4:GT$7,$AX22,0))</f>
        <v>#VALUE!</v>
      </c>
      <c r="GV22" s="321" t="e">
        <f ca="1">GT22+IF(COUNTIF(OFFSET($GU$4:$GU$7,$AX22,0),GU22)&gt;1,FA22*10^GV$3)</f>
        <v>#VALUE!</v>
      </c>
      <c r="GW22" s="281" t="e">
        <f t="shared" ref="GW22:GW25" ca="1" si="544">RANK(GV22,OFFSET(GV$4:GV$7,$AX22,0))</f>
        <v>#VALUE!</v>
      </c>
      <c r="GX22" s="324" t="e">
        <f ca="1">GV22+IF(COUNTIF(OFFSET($GW$4:$GW$7,$AX22,0),GW22)&gt;1,FF22*10^GX$3)</f>
        <v>#VALUE!</v>
      </c>
      <c r="GY22" s="281" t="e">
        <f ca="1">RANK(GX22,OFFSET(GX$4:GX$7,$AX22,0))&amp;$E22</f>
        <v>#VALUE!</v>
      </c>
      <c r="GZ22"/>
      <c r="HA22"/>
      <c r="HB22"/>
      <c r="HC22"/>
      <c r="HD22"/>
      <c r="HE22"/>
      <c r="HF22"/>
      <c r="HG22"/>
      <c r="HH22"/>
    </row>
    <row r="23" spans="1:216" x14ac:dyDescent="0.25">
      <c r="A23" s="41">
        <v>23</v>
      </c>
      <c r="B23" s="42">
        <v>43272</v>
      </c>
      <c r="C23" s="43">
        <v>0.83333333333333337</v>
      </c>
      <c r="D23" s="44" t="s">
        <v>268</v>
      </c>
      <c r="E23" s="45" t="s">
        <v>133</v>
      </c>
      <c r="F23" s="232" t="s">
        <v>263</v>
      </c>
      <c r="G23" s="233" t="s">
        <v>148</v>
      </c>
      <c r="H23" s="56"/>
      <c r="I23" s="57"/>
      <c r="J23" s="49"/>
      <c r="K23" s="50" t="str">
        <f t="shared" si="0"/>
        <v/>
      </c>
      <c r="L23" s="51">
        <v>10</v>
      </c>
      <c r="M23" s="49"/>
      <c r="N23" s="58"/>
      <c r="O23" s="59"/>
      <c r="P23" s="68" t="s">
        <v>151</v>
      </c>
      <c r="Q23" s="256" t="s">
        <v>161</v>
      </c>
      <c r="R23" s="382">
        <f t="shared" ca="1" si="447"/>
        <v>0</v>
      </c>
      <c r="S23" s="382">
        <f t="shared" ca="1" si="130"/>
        <v>0</v>
      </c>
      <c r="T23" s="382">
        <f t="shared" ca="1" si="131"/>
        <v>0</v>
      </c>
      <c r="U23" s="382">
        <f t="shared" ca="1" si="132"/>
        <v>0</v>
      </c>
      <c r="V23" s="383">
        <f t="shared" ca="1" si="448"/>
        <v>0</v>
      </c>
      <c r="W23" s="384">
        <f t="shared" ca="1" si="449"/>
        <v>0</v>
      </c>
      <c r="X23" s="385">
        <f t="shared" ca="1" si="135"/>
        <v>0</v>
      </c>
      <c r="Y23" s="386">
        <f t="shared" ca="1" si="450"/>
        <v>0</v>
      </c>
      <c r="Z23" s="387" t="str">
        <f ca="1">IF(SUM(OFFSET(R$4:R$7,$AX23,0))=0,"",IFERROR(DG23,"")&amp;IF(SUM(OFFSET(R$4:R$7,$AX23,0))&lt;12,"?",""))</f>
        <v/>
      </c>
      <c r="AA23" s="50" t="str">
        <f ca="1">IF(AK23="","",(IF(V23=AG23,1)+IF(W23=AH23,1)+IF(X23=AI23,1)+IF(Y23=AJ23,1)+IF(Z23=AK23,1))/5*AB23)</f>
        <v/>
      </c>
      <c r="AB23" s="390">
        <v>5</v>
      </c>
      <c r="AC23" s="388">
        <f t="shared" ca="1" si="137"/>
        <v>0</v>
      </c>
      <c r="AD23" s="382">
        <f t="shared" ca="1" si="138"/>
        <v>0</v>
      </c>
      <c r="AE23" s="382">
        <f t="shared" ca="1" si="139"/>
        <v>0</v>
      </c>
      <c r="AF23" s="382">
        <f t="shared" ca="1" si="140"/>
        <v>0</v>
      </c>
      <c r="AG23" s="383">
        <f t="shared" ca="1" si="141"/>
        <v>0</v>
      </c>
      <c r="AH23" s="384">
        <f t="shared" ca="1" si="142"/>
        <v>0</v>
      </c>
      <c r="AI23" s="385">
        <f t="shared" ca="1" si="451"/>
        <v>0</v>
      </c>
      <c r="AJ23" s="386">
        <f t="shared" ca="1" si="144"/>
        <v>0</v>
      </c>
      <c r="AK23" s="389" t="str">
        <f ca="1">IF(SUM(OFFSET(AC$4:AC$7,$AX23,0))=0,"",IFERROR($GY23,"")&amp;IF(SUM(OFFSET(AC$4:AC$7,$AX23,0))&lt;12,"?",""))</f>
        <v/>
      </c>
      <c r="AL23" s="270" t="str">
        <f t="shared" si="1"/>
        <v>Arg-Kro</v>
      </c>
      <c r="AM23" s="270" t="str">
        <f t="shared" si="2"/>
        <v/>
      </c>
      <c r="AN23" s="270" t="str">
        <f t="shared" si="3"/>
        <v/>
      </c>
      <c r="AO23" s="271" t="str">
        <f t="shared" si="29"/>
        <v/>
      </c>
      <c r="AP23" s="271" t="str">
        <f t="shared" si="30"/>
        <v/>
      </c>
      <c r="AQ23" s="271" t="str">
        <f t="shared" si="31"/>
        <v/>
      </c>
      <c r="AR23" s="271" t="str">
        <f t="shared" si="32"/>
        <v/>
      </c>
      <c r="AS23" s="274" t="str">
        <f t="shared" si="452"/>
        <v>IJs</v>
      </c>
      <c r="AT23" s="272" t="str">
        <f t="shared" ca="1" si="453"/>
        <v/>
      </c>
      <c r="AU23" s="271" t="str">
        <f t="shared" ca="1" si="453"/>
        <v/>
      </c>
      <c r="AV23" s="271" t="str">
        <f t="shared" ca="1" si="453"/>
        <v/>
      </c>
      <c r="AW23" s="271" t="str">
        <f t="shared" ca="1" si="453"/>
        <v/>
      </c>
      <c r="AX23" s="272">
        <f t="shared" si="111"/>
        <v>18</v>
      </c>
      <c r="AY23" s="272">
        <v>2</v>
      </c>
      <c r="AZ23" s="272" t="str">
        <f t="shared" ca="1" si="454"/>
        <v/>
      </c>
      <c r="BA23" s="271" t="str">
        <f t="shared" ca="1" si="454"/>
        <v/>
      </c>
      <c r="BB23" s="271" t="str">
        <f t="shared" ca="1" si="454"/>
        <v/>
      </c>
      <c r="BC23" s="271" t="str">
        <f t="shared" ca="1" si="454"/>
        <v/>
      </c>
      <c r="BD23" s="273">
        <f t="shared" ca="1" si="455"/>
        <v>0</v>
      </c>
      <c r="BE23" s="272" t="str">
        <f t="shared" ca="1" si="456"/>
        <v/>
      </c>
      <c r="BF23" s="271" t="str">
        <f t="shared" ca="1" si="456"/>
        <v/>
      </c>
      <c r="BG23" s="271" t="str">
        <f t="shared" ca="1" si="456"/>
        <v/>
      </c>
      <c r="BH23" s="271" t="str">
        <f t="shared" ca="1" si="456"/>
        <v/>
      </c>
      <c r="BI23" s="273">
        <f t="shared" ca="1" si="457"/>
        <v>0</v>
      </c>
      <c r="BJ23" s="272" t="str">
        <f t="shared" ca="1" si="458"/>
        <v/>
      </c>
      <c r="BK23" s="271" t="str">
        <f t="shared" ca="1" si="458"/>
        <v/>
      </c>
      <c r="BL23" s="271" t="str">
        <f t="shared" ca="1" si="458"/>
        <v/>
      </c>
      <c r="BM23" s="271" t="str">
        <f t="shared" ca="1" si="458"/>
        <v/>
      </c>
      <c r="BN23" s="273">
        <f t="shared" ca="1" si="459"/>
        <v>0</v>
      </c>
      <c r="BO23"/>
      <c r="BP23" s="364" t="s">
        <v>239</v>
      </c>
      <c r="BQ23" s="276">
        <f t="shared" ca="1" si="460"/>
        <v>1</v>
      </c>
      <c r="BR23" s="282">
        <f ca="1">BD23+(IF(COUNTIF(OFFSET($BQ$4:$BQ$7,$AX23,0),$BQ23)&gt;1,IF($R23&gt;0,(MAX(OFFSET($R$4:$R$7,$AX23,0))-$R23)*0.1,)))*10^BR$3</f>
        <v>0</v>
      </c>
      <c r="BS23" s="304">
        <f t="shared" ca="1" si="461"/>
        <v>1</v>
      </c>
      <c r="BT23" s="294">
        <f t="shared" ca="1" si="462"/>
        <v>4</v>
      </c>
      <c r="BU23" s="294">
        <f t="shared" ca="1" si="463"/>
        <v>2</v>
      </c>
      <c r="BV23" s="288" t="str">
        <f t="shared" ca="1" si="464"/>
        <v>04 x 01e - 02</v>
      </c>
      <c r="BW23" s="298" t="str">
        <f t="shared" ca="1" si="465"/>
        <v>1/3/4</v>
      </c>
      <c r="BX23" s="301" t="e">
        <f t="shared" ca="1" si="466"/>
        <v>#VALUE!</v>
      </c>
      <c r="BY23" s="304" t="e">
        <f t="shared" ca="1" si="467"/>
        <v>#VALUE!</v>
      </c>
      <c r="BZ23" s="294">
        <f t="shared" ca="1" si="468"/>
        <v>4</v>
      </c>
      <c r="CA23" s="294">
        <f t="shared" ca="1" si="469"/>
        <v>2</v>
      </c>
      <c r="CB23" s="288" t="e">
        <f t="shared" ca="1" si="470"/>
        <v>#VALUE!</v>
      </c>
      <c r="CC23" s="298" t="e">
        <f t="shared" ca="1" si="471"/>
        <v>#VALUE!</v>
      </c>
      <c r="CD23" s="307" t="e">
        <f t="shared" ca="1" si="472"/>
        <v>#VALUE!</v>
      </c>
      <c r="CE23" s="304" t="e">
        <f t="shared" ca="1" si="473"/>
        <v>#VALUE!</v>
      </c>
      <c r="CF23" s="294">
        <f t="shared" ca="1" si="474"/>
        <v>4</v>
      </c>
      <c r="CG23" s="294">
        <f t="shared" ca="1" si="475"/>
        <v>2</v>
      </c>
      <c r="CH23" s="288" t="e">
        <f t="shared" ca="1" si="476"/>
        <v>#VALUE!</v>
      </c>
      <c r="CI23" s="298" t="e">
        <f t="shared" ca="1" si="477"/>
        <v>#VALUE!</v>
      </c>
      <c r="CJ23" s="310" t="e">
        <f t="shared" ca="1" si="478"/>
        <v>#VALUE!</v>
      </c>
      <c r="CK23" s="304" t="e">
        <f t="shared" ca="1" si="479"/>
        <v>#VALUE!</v>
      </c>
      <c r="CL23" s="294">
        <f t="shared" ca="1" si="480"/>
        <v>4</v>
      </c>
      <c r="CM23" s="294">
        <f t="shared" ca="1" si="481"/>
        <v>2</v>
      </c>
      <c r="CN23" s="288" t="e">
        <f t="shared" ca="1" si="482"/>
        <v>#VALUE!</v>
      </c>
      <c r="CO23" s="298" t="e">
        <f t="shared" ca="1" si="483"/>
        <v>#VALUE!</v>
      </c>
      <c r="CP23" s="313" t="e">
        <f t="shared" ca="1" si="484"/>
        <v>#VALUE!</v>
      </c>
      <c r="CQ23" s="304" t="e">
        <f t="shared" ca="1" si="485"/>
        <v>#VALUE!</v>
      </c>
      <c r="CR23" s="294">
        <f t="shared" ca="1" si="486"/>
        <v>4</v>
      </c>
      <c r="CS23" s="294">
        <f t="shared" ca="1" si="487"/>
        <v>2</v>
      </c>
      <c r="CT23" s="288" t="e">
        <f t="shared" ca="1" si="488"/>
        <v>#VALUE!</v>
      </c>
      <c r="CU23" s="298" t="e">
        <f t="shared" ca="1" si="489"/>
        <v>#VALUE!</v>
      </c>
      <c r="CV23" s="316" t="e">
        <f t="shared" ca="1" si="490"/>
        <v>#VALUE!</v>
      </c>
      <c r="CW23" s="304" t="e">
        <f t="shared" ca="1" si="491"/>
        <v>#VALUE!</v>
      </c>
      <c r="CX23" s="294">
        <f t="shared" ca="1" si="492"/>
        <v>4</v>
      </c>
      <c r="CY23" s="294">
        <f t="shared" ca="1" si="493"/>
        <v>2</v>
      </c>
      <c r="CZ23" s="288" t="e">
        <f t="shared" ca="1" si="494"/>
        <v>#VALUE!</v>
      </c>
      <c r="DA23" s="298" t="e">
        <f t="shared" ca="1" si="495"/>
        <v>#VALUE!</v>
      </c>
      <c r="DB23" s="319" t="e">
        <f t="shared" ca="1" si="496"/>
        <v>#VALUE!</v>
      </c>
      <c r="DC23" s="304" t="e">
        <f t="shared" ca="1" si="497"/>
        <v>#VALUE!</v>
      </c>
      <c r="DD23" s="322" t="e">
        <f t="shared" ca="1" si="191"/>
        <v>#VALUE!</v>
      </c>
      <c r="DE23" s="283" t="e">
        <f t="shared" ca="1" si="498"/>
        <v>#VALUE!</v>
      </c>
      <c r="DF23" s="325" t="e">
        <f t="shared" ca="1" si="193"/>
        <v>#VALUE!</v>
      </c>
      <c r="DG23" s="283" t="e">
        <f ca="1">RANK(DF23,OFFSET(DF$4:DF$7,$AX23,0))&amp;$E23</f>
        <v>#VALUE!</v>
      </c>
      <c r="DH23" s="348">
        <f ca="1">COUNTIF(OFFSET($DG$4:$DG$7,$AX23,0),$DN23)</f>
        <v>0</v>
      </c>
      <c r="DI23" s="357" t="str">
        <f ca="1">IFERROR(MATCH($DN23,OFFSET($DG$4:$DG$7,$AX23,0),0),"")</f>
        <v/>
      </c>
      <c r="DJ23" s="357" t="str">
        <f t="shared" ca="1" si="499"/>
        <v/>
      </c>
      <c r="DK23" s="357" t="str">
        <f t="shared" ca="1" si="499"/>
        <v/>
      </c>
      <c r="DL23" s="357" t="str">
        <f t="shared" ca="1" si="499"/>
        <v/>
      </c>
      <c r="DM23" s="350" t="str">
        <f ca="1">CONCATENATE(DI23,DJ23,DK23,DL23)</f>
        <v/>
      </c>
      <c r="DN23" s="351" t="s">
        <v>298</v>
      </c>
      <c r="DO23" s="351" t="str">
        <f ca="1">IF(SUM(OFFSET($R$4:$R$7,$AX23,0))&lt;12,"",
IF($DH23=0,$DO22,
IF($DH23=1,OFFSET($Q$4,VALUE(DM23)-1+$AX23,0),
IF($DH23=2,OFFSET($AS$4,VALUE(MID(DM23,1,1))-1+$AX23,0)&amp;"/"&amp;OFFSET($AS$4,VALUE(MID(DM23,2,1))-1+$AX23,0),
IF($DH23=3,OFFSET($AS$4,VALUE(MID(DM23,1,1))-1+$AX23,0)&amp;"/"&amp;OFFSET($AS$4,VALUE(MID(DM23,2,1))-1+$AX23,0)&amp;"/"&amp;OFFSET($AS$4,VALUE(MID(DM23,3,1))-1+$AX23,0),
CONCATENATE(OFFSET($AS$4,$AX23,0),"/",OFFSET($AS$5,$AX23,0),"/",OFFSET($AS$6,$AX23,0),"/",OFFSET($AS$7,$AX23,0)))))))</f>
        <v/>
      </c>
      <c r="DP23" s="351" t="str">
        <f ca="1">IFERROR(OFFSET($Q$51,MATCH(RIGHT($DN23),$Q$52:$Q$59,0),MATCH(VALUE(LEFT($DN23)),$R$51:$Z$51,0)),"")</f>
        <v/>
      </c>
      <c r="DQ23" s="351" t="str">
        <f t="shared" ca="1" si="67"/>
        <v/>
      </c>
      <c r="DR23" s="353" t="str">
        <f t="shared" ca="1" si="68"/>
        <v/>
      </c>
      <c r="DS23" s="201">
        <f t="shared" ca="1" si="195"/>
        <v>0</v>
      </c>
      <c r="DT23" s="203" t="str">
        <f t="shared" ca="1" si="196"/>
        <v/>
      </c>
      <c r="DU23" s="203" t="str">
        <f t="shared" ca="1" si="197"/>
        <v/>
      </c>
      <c r="DV23" s="203" t="str">
        <f t="shared" ca="1" si="197"/>
        <v/>
      </c>
      <c r="DW23" s="203" t="str">
        <f t="shared" ca="1" si="197"/>
        <v/>
      </c>
      <c r="DX23" s="195" t="str">
        <f t="shared" ca="1" si="500"/>
        <v/>
      </c>
      <c r="DY23" s="156" t="s">
        <v>298</v>
      </c>
      <c r="DZ23" s="156" t="str">
        <f ca="1">IF(SUM(OFFSET($AC$4:$AC$7,$AX23,0))&lt;12,"",
IF($DS23=0,$DZ22,
IF($DS23=1,OFFSET($Q$4,VALUE(DX23)-1+$AX23,0),
IF($DS23=2,OFFSET($AS$4,VALUE(MID(DX23,1,1))-1+$AX23,0)&amp;"/"&amp;OFFSET($AS$4,VALUE(MID(DX23,2,1))-1+$AX23,0),
IF($DS23=3,OFFSET($AS$4,VALUE(MID(DX23,1,1))-1+$AX23,0)&amp;"/"&amp;OFFSET($AS$4,VALUE(MID(DX23,2,1))-1+$AX23,0)&amp;"/"&amp;OFFSET($AS$4,VALUE(MID(DX23,3,1))-1+$AX23,0),
CONCATENATE(OFFSET($AS$4,$AX23,0),"/",OFFSET($AS$5,$AX23,0),"/",OFFSET($AS$6,$AX23,0),"/",OFFSET($AS$7,$AX23,0)))))))</f>
        <v/>
      </c>
      <c r="EA23" s="156" t="str">
        <f ca="1">IFERROR(OFFSET($Q$51,MATCH(RIGHT($DY23),$Q$52:$Q$59,0),MATCH(VALUE(LEFT($DY23)),$AC$51:$AK$51,0)),"")</f>
        <v/>
      </c>
      <c r="EB23" s="156" t="str">
        <f t="shared" ca="1" si="199"/>
        <v/>
      </c>
      <c r="EC23" s="156" t="str">
        <f ca="1">IF(OR(AC23&lt;1,EB23=""),"",LEFT(EB23,3)&amp;IF(ISERROR(MATCH(EB23,$Q:$Q,0)),"?",""))</f>
        <v/>
      </c>
      <c r="ED23" s="270" t="str">
        <f t="shared" si="5"/>
        <v>Arg-Kro</v>
      </c>
      <c r="EE23" s="270" t="str">
        <f t="shared" si="6"/>
        <v/>
      </c>
      <c r="EF23" s="270" t="str">
        <f t="shared" si="7"/>
        <v/>
      </c>
      <c r="EG23" s="271" t="str">
        <f t="shared" si="8"/>
        <v/>
      </c>
      <c r="EH23" s="271" t="str">
        <f t="shared" si="9"/>
        <v/>
      </c>
      <c r="EI23" s="271" t="str">
        <f t="shared" si="10"/>
        <v/>
      </c>
      <c r="EJ23" s="271" t="str">
        <f t="shared" si="75"/>
        <v/>
      </c>
      <c r="EK23" s="274" t="str">
        <f t="shared" si="501"/>
        <v>IJs</v>
      </c>
      <c r="EL23" s="272" t="str">
        <f t="shared" ca="1" si="502"/>
        <v/>
      </c>
      <c r="EM23" s="271" t="str">
        <f t="shared" ca="1" si="502"/>
        <v/>
      </c>
      <c r="EN23" s="271" t="str">
        <f t="shared" ca="1" si="502"/>
        <v/>
      </c>
      <c r="EO23" s="271" t="str">
        <f t="shared" ca="1" si="502"/>
        <v/>
      </c>
      <c r="EP23" s="272">
        <f t="shared" si="116"/>
        <v>18</v>
      </c>
      <c r="EQ23" s="272">
        <v>2</v>
      </c>
      <c r="ER23" s="272" t="str">
        <f t="shared" ca="1" si="503"/>
        <v/>
      </c>
      <c r="ES23" s="271" t="str">
        <f t="shared" ca="1" si="503"/>
        <v/>
      </c>
      <c r="ET23" s="271" t="str">
        <f t="shared" ca="1" si="503"/>
        <v/>
      </c>
      <c r="EU23" s="271" t="str">
        <f t="shared" ca="1" si="503"/>
        <v/>
      </c>
      <c r="EV23" s="273">
        <f t="shared" ca="1" si="504"/>
        <v>0</v>
      </c>
      <c r="EW23" s="272" t="str">
        <f t="shared" ca="1" si="505"/>
        <v/>
      </c>
      <c r="EX23" s="271" t="str">
        <f t="shared" ca="1" si="505"/>
        <v/>
      </c>
      <c r="EY23" s="271" t="str">
        <f t="shared" ca="1" si="505"/>
        <v/>
      </c>
      <c r="EZ23" s="271" t="str">
        <f t="shared" ca="1" si="505"/>
        <v/>
      </c>
      <c r="FA23" s="273">
        <f t="shared" ca="1" si="506"/>
        <v>0</v>
      </c>
      <c r="FB23" s="272" t="str">
        <f t="shared" ca="1" si="507"/>
        <v/>
      </c>
      <c r="FC23" s="271" t="str">
        <f t="shared" ca="1" si="507"/>
        <v/>
      </c>
      <c r="FD23" s="271" t="str">
        <f t="shared" ca="1" si="507"/>
        <v/>
      </c>
      <c r="FE23" s="271" t="str">
        <f t="shared" ca="1" si="507"/>
        <v/>
      </c>
      <c r="FF23" s="273">
        <f t="shared" ca="1" si="508"/>
        <v>0</v>
      </c>
      <c r="FG23"/>
      <c r="FH23" s="364" t="s">
        <v>239</v>
      </c>
      <c r="FI23" s="276">
        <f ca="1">RANK($EV23,OFFSET($EV$4:$EV$7,$AX23,0),0)</f>
        <v>1</v>
      </c>
      <c r="FJ23" s="282">
        <f ca="1">EV23+(IF(COUNTIF(OFFSET($FI$4:$FI$7,$AX23,0),$FI23)&gt;1,IF($AC23&gt;0,(MAX(OFFSET($AC$4:$AC$7,$AX23,0))-$AC23)*0.1,)))*10^FJ$3</f>
        <v>0</v>
      </c>
      <c r="FK23" s="304">
        <f ca="1">RANK($FJ23,OFFSET($FJ$4:$FJ$7,$AX23,0),0)</f>
        <v>1</v>
      </c>
      <c r="FL23" s="294">
        <f t="shared" ca="1" si="509"/>
        <v>4</v>
      </c>
      <c r="FM23" s="294">
        <f t="shared" ca="1" si="510"/>
        <v>2</v>
      </c>
      <c r="FN23" s="288" t="str">
        <f t="shared" ca="1" si="511"/>
        <v>04 x 01e - 02</v>
      </c>
      <c r="FO23" s="298" t="str">
        <f t="shared" ca="1" si="512"/>
        <v>1/3/4</v>
      </c>
      <c r="FP23" s="301" t="e">
        <f t="shared" ca="1" si="513"/>
        <v>#VALUE!</v>
      </c>
      <c r="FQ23" s="304" t="e">
        <f t="shared" ca="1" si="213"/>
        <v>#VALUE!</v>
      </c>
      <c r="FR23" s="294">
        <f t="shared" ca="1" si="514"/>
        <v>4</v>
      </c>
      <c r="FS23" s="294">
        <f t="shared" ca="1" si="515"/>
        <v>2</v>
      </c>
      <c r="FT23" s="288" t="e">
        <f t="shared" ca="1" si="516"/>
        <v>#VALUE!</v>
      </c>
      <c r="FU23" s="298" t="e">
        <f t="shared" ca="1" si="517"/>
        <v>#VALUE!</v>
      </c>
      <c r="FV23" s="307" t="e">
        <f t="shared" ca="1" si="518"/>
        <v>#VALUE!</v>
      </c>
      <c r="FW23" s="304" t="e">
        <f t="shared" ca="1" si="219"/>
        <v>#VALUE!</v>
      </c>
      <c r="FX23" s="294">
        <f t="shared" ca="1" si="520"/>
        <v>4</v>
      </c>
      <c r="FY23" s="294">
        <f t="shared" ca="1" si="521"/>
        <v>2</v>
      </c>
      <c r="FZ23" s="288" t="e">
        <f t="shared" ca="1" si="522"/>
        <v>#VALUE!</v>
      </c>
      <c r="GA23" s="298" t="e">
        <f t="shared" ca="1" si="523"/>
        <v>#VALUE!</v>
      </c>
      <c r="GB23" s="310" t="e">
        <f t="shared" ca="1" si="524"/>
        <v>#VALUE!</v>
      </c>
      <c r="GC23" s="304" t="e">
        <f t="shared" ca="1" si="525"/>
        <v>#VALUE!</v>
      </c>
      <c r="GD23" s="294">
        <f t="shared" ca="1" si="526"/>
        <v>4</v>
      </c>
      <c r="GE23" s="294">
        <f t="shared" ca="1" si="527"/>
        <v>2</v>
      </c>
      <c r="GF23" s="288" t="e">
        <f t="shared" ca="1" si="528"/>
        <v>#VALUE!</v>
      </c>
      <c r="GG23" s="298" t="e">
        <f t="shared" ca="1" si="529"/>
        <v>#VALUE!</v>
      </c>
      <c r="GH23" s="313" t="e">
        <f t="shared" ca="1" si="530"/>
        <v>#VALUE!</v>
      </c>
      <c r="GI23" s="304" t="e">
        <f t="shared" ca="1" si="531"/>
        <v>#VALUE!</v>
      </c>
      <c r="GJ23" s="294">
        <f t="shared" ca="1" si="532"/>
        <v>4</v>
      </c>
      <c r="GK23" s="294">
        <f t="shared" ca="1" si="533"/>
        <v>2</v>
      </c>
      <c r="GL23" s="288" t="e">
        <f t="shared" ca="1" si="534"/>
        <v>#VALUE!</v>
      </c>
      <c r="GM23" s="298" t="e">
        <f t="shared" ca="1" si="535"/>
        <v>#VALUE!</v>
      </c>
      <c r="GN23" s="316" t="e">
        <f t="shared" ca="1" si="536"/>
        <v>#VALUE!</v>
      </c>
      <c r="GO23" s="304" t="e">
        <f t="shared" ca="1" si="537"/>
        <v>#VALUE!</v>
      </c>
      <c r="GP23" s="294">
        <f t="shared" ca="1" si="538"/>
        <v>4</v>
      </c>
      <c r="GQ23" s="294">
        <f t="shared" ca="1" si="539"/>
        <v>2</v>
      </c>
      <c r="GR23" s="288" t="e">
        <f t="shared" ca="1" si="540"/>
        <v>#VALUE!</v>
      </c>
      <c r="GS23" s="298" t="e">
        <f t="shared" ca="1" si="541"/>
        <v>#VALUE!</v>
      </c>
      <c r="GT23" s="319" t="e">
        <f t="shared" ca="1" si="542"/>
        <v>#VALUE!</v>
      </c>
      <c r="GU23" s="304" t="e">
        <f t="shared" ca="1" si="543"/>
        <v>#VALUE!</v>
      </c>
      <c r="GV23" s="322" t="e">
        <f ca="1">GT23+IF(COUNTIF(OFFSET($GU$4:$GU$7,$AX23,0),GU23)&gt;1,FA23*10^GV$3)</f>
        <v>#VALUE!</v>
      </c>
      <c r="GW23" s="283" t="e">
        <f t="shared" ca="1" si="544"/>
        <v>#VALUE!</v>
      </c>
      <c r="GX23" s="325" t="e">
        <f ca="1">GV23+IF(COUNTIF(OFFSET($GW$4:$GW$7,$AX23,0),GW23)&gt;1,FF23*10^GX$3)</f>
        <v>#VALUE!</v>
      </c>
      <c r="GY23" s="283" t="e">
        <f ca="1">RANK(GX23,OFFSET(GX$4:GX$7,$AX23,0))&amp;$E23</f>
        <v>#VALUE!</v>
      </c>
      <c r="GZ23"/>
      <c r="HA23"/>
      <c r="HB23"/>
      <c r="HC23"/>
      <c r="HD23"/>
      <c r="HE23"/>
      <c r="HF23"/>
      <c r="HG23"/>
      <c r="HH23"/>
    </row>
    <row r="24" spans="1:216" x14ac:dyDescent="0.25">
      <c r="A24" s="41">
        <v>24</v>
      </c>
      <c r="B24" s="42">
        <v>43273</v>
      </c>
      <c r="C24" s="43">
        <v>0.70833333333333337</v>
      </c>
      <c r="D24" s="44" t="s">
        <v>253</v>
      </c>
      <c r="E24" s="45" t="s">
        <v>133</v>
      </c>
      <c r="F24" s="232" t="s">
        <v>267</v>
      </c>
      <c r="G24" s="233" t="s">
        <v>161</v>
      </c>
      <c r="H24" s="56"/>
      <c r="I24" s="57"/>
      <c r="J24" s="49"/>
      <c r="K24" s="50" t="str">
        <f t="shared" si="0"/>
        <v/>
      </c>
      <c r="L24" s="51">
        <v>10</v>
      </c>
      <c r="M24" s="49"/>
      <c r="N24" s="58"/>
      <c r="O24" s="59"/>
      <c r="P24" s="68" t="s">
        <v>152</v>
      </c>
      <c r="Q24" s="256" t="s">
        <v>148</v>
      </c>
      <c r="R24" s="382">
        <f t="shared" ca="1" si="447"/>
        <v>0</v>
      </c>
      <c r="S24" s="382">
        <f t="shared" ca="1" si="130"/>
        <v>0</v>
      </c>
      <c r="T24" s="382">
        <f t="shared" ca="1" si="131"/>
        <v>0</v>
      </c>
      <c r="U24" s="382">
        <f t="shared" ca="1" si="132"/>
        <v>0</v>
      </c>
      <c r="V24" s="383">
        <f t="shared" ca="1" si="448"/>
        <v>0</v>
      </c>
      <c r="W24" s="384">
        <f t="shared" ca="1" si="449"/>
        <v>0</v>
      </c>
      <c r="X24" s="385">
        <f t="shared" ca="1" si="135"/>
        <v>0</v>
      </c>
      <c r="Y24" s="386">
        <f t="shared" ca="1" si="450"/>
        <v>0</v>
      </c>
      <c r="Z24" s="387" t="str">
        <f ca="1">IF(SUM(OFFSET(R$4:R$7,$AX24,0))=0,"",IFERROR(DG24,"")&amp;IF(SUM(OFFSET(R$4:R$7,$AX24,0))&lt;12,"?",""))</f>
        <v/>
      </c>
      <c r="AA24" s="50" t="str">
        <f ca="1">IF(AK24="","",(IF(V24=AG24,1)+IF(W24=AH24,1)+IF(X24=AI24,1)+IF(Y24=AJ24,1)+IF(Z24=AK24,1))/5*AB24)</f>
        <v/>
      </c>
      <c r="AB24" s="390">
        <v>5</v>
      </c>
      <c r="AC24" s="388">
        <f t="shared" ca="1" si="137"/>
        <v>0</v>
      </c>
      <c r="AD24" s="382">
        <f t="shared" ca="1" si="138"/>
        <v>0</v>
      </c>
      <c r="AE24" s="382">
        <f t="shared" ca="1" si="139"/>
        <v>0</v>
      </c>
      <c r="AF24" s="382">
        <f t="shared" ca="1" si="140"/>
        <v>0</v>
      </c>
      <c r="AG24" s="383">
        <f t="shared" ca="1" si="141"/>
        <v>0</v>
      </c>
      <c r="AH24" s="384">
        <f t="shared" ca="1" si="142"/>
        <v>0</v>
      </c>
      <c r="AI24" s="385">
        <f t="shared" ca="1" si="451"/>
        <v>0</v>
      </c>
      <c r="AJ24" s="386">
        <f t="shared" ca="1" si="144"/>
        <v>0</v>
      </c>
      <c r="AK24" s="389" t="str">
        <f ca="1">IF(SUM(OFFSET(AC$4:AC$7,$AX24,0))=0,"",IFERROR($GY24,"")&amp;IF(SUM(OFFSET(AC$4:AC$7,$AX24,0))&lt;12,"?",""))</f>
        <v/>
      </c>
      <c r="AL24" s="270" t="str">
        <f t="shared" si="1"/>
        <v>Nig-IJs</v>
      </c>
      <c r="AM24" s="270" t="str">
        <f t="shared" si="2"/>
        <v/>
      </c>
      <c r="AN24" s="270" t="str">
        <f t="shared" si="3"/>
        <v/>
      </c>
      <c r="AO24" s="271" t="str">
        <f t="shared" si="29"/>
        <v/>
      </c>
      <c r="AP24" s="271" t="str">
        <f t="shared" si="30"/>
        <v/>
      </c>
      <c r="AQ24" s="271" t="str">
        <f t="shared" si="31"/>
        <v/>
      </c>
      <c r="AR24" s="271" t="str">
        <f t="shared" si="32"/>
        <v/>
      </c>
      <c r="AS24" s="274" t="str">
        <f t="shared" si="452"/>
        <v>Kro</v>
      </c>
      <c r="AT24" s="272" t="str">
        <f t="shared" ca="1" si="453"/>
        <v/>
      </c>
      <c r="AU24" s="271" t="str">
        <f t="shared" ca="1" si="453"/>
        <v/>
      </c>
      <c r="AV24" s="271" t="str">
        <f t="shared" ca="1" si="453"/>
        <v/>
      </c>
      <c r="AW24" s="271" t="str">
        <f t="shared" ca="1" si="453"/>
        <v/>
      </c>
      <c r="AX24" s="272">
        <f t="shared" si="111"/>
        <v>18</v>
      </c>
      <c r="AY24" s="272">
        <v>3</v>
      </c>
      <c r="AZ24" s="272" t="str">
        <f t="shared" ca="1" si="454"/>
        <v/>
      </c>
      <c r="BA24" s="271" t="str">
        <f t="shared" ca="1" si="454"/>
        <v/>
      </c>
      <c r="BB24" s="271" t="str">
        <f t="shared" ca="1" si="454"/>
        <v/>
      </c>
      <c r="BC24" s="271" t="str">
        <f t="shared" ca="1" si="454"/>
        <v/>
      </c>
      <c r="BD24" s="273">
        <f t="shared" ca="1" si="455"/>
        <v>0</v>
      </c>
      <c r="BE24" s="272" t="str">
        <f t="shared" ca="1" si="456"/>
        <v/>
      </c>
      <c r="BF24" s="271" t="str">
        <f t="shared" ca="1" si="456"/>
        <v/>
      </c>
      <c r="BG24" s="271" t="str">
        <f t="shared" ca="1" si="456"/>
        <v/>
      </c>
      <c r="BH24" s="271" t="str">
        <f t="shared" ca="1" si="456"/>
        <v/>
      </c>
      <c r="BI24" s="273">
        <f t="shared" ca="1" si="457"/>
        <v>0</v>
      </c>
      <c r="BJ24" s="272" t="str">
        <f t="shared" ca="1" si="458"/>
        <v/>
      </c>
      <c r="BK24" s="271" t="str">
        <f t="shared" ca="1" si="458"/>
        <v/>
      </c>
      <c r="BL24" s="271" t="str">
        <f t="shared" ca="1" si="458"/>
        <v/>
      </c>
      <c r="BM24" s="271" t="str">
        <f t="shared" ca="1" si="458"/>
        <v/>
      </c>
      <c r="BN24" s="273">
        <f t="shared" ca="1" si="459"/>
        <v>0</v>
      </c>
      <c r="BO24"/>
      <c r="BQ24" s="276">
        <f t="shared" ca="1" si="460"/>
        <v>1</v>
      </c>
      <c r="BR24" s="282">
        <f ca="1">BD24+(IF(COUNTIF(OFFSET($BQ$4:$BQ$7,$AX24,0),$BQ24)&gt;1,IF($R24&gt;0,(MAX(OFFSET($R$4:$R$7,$AX24,0))-$R24)*0.1,)))*10^BR$3</f>
        <v>0</v>
      </c>
      <c r="BS24" s="304">
        <f t="shared" ca="1" si="461"/>
        <v>1</v>
      </c>
      <c r="BT24" s="294">
        <f t="shared" ca="1" si="462"/>
        <v>4</v>
      </c>
      <c r="BU24" s="294">
        <f t="shared" ca="1" si="463"/>
        <v>3</v>
      </c>
      <c r="BV24" s="288" t="str">
        <f t="shared" ca="1" si="464"/>
        <v>04 x 01e - 03</v>
      </c>
      <c r="BW24" s="298" t="str">
        <f t="shared" ca="1" si="465"/>
        <v>1/2/4</v>
      </c>
      <c r="BX24" s="301" t="e">
        <f t="shared" ca="1" si="466"/>
        <v>#VALUE!</v>
      </c>
      <c r="BY24" s="304" t="e">
        <f t="shared" ca="1" si="467"/>
        <v>#VALUE!</v>
      </c>
      <c r="BZ24" s="294">
        <f t="shared" ca="1" si="468"/>
        <v>4</v>
      </c>
      <c r="CA24" s="294">
        <f t="shared" ca="1" si="469"/>
        <v>3</v>
      </c>
      <c r="CB24" s="288" t="e">
        <f t="shared" ca="1" si="470"/>
        <v>#VALUE!</v>
      </c>
      <c r="CC24" s="298" t="e">
        <f t="shared" ca="1" si="471"/>
        <v>#VALUE!</v>
      </c>
      <c r="CD24" s="307" t="e">
        <f t="shared" ca="1" si="472"/>
        <v>#VALUE!</v>
      </c>
      <c r="CE24" s="304" t="e">
        <f t="shared" ca="1" si="473"/>
        <v>#VALUE!</v>
      </c>
      <c r="CF24" s="294">
        <f t="shared" ca="1" si="474"/>
        <v>4</v>
      </c>
      <c r="CG24" s="294">
        <f t="shared" ca="1" si="475"/>
        <v>3</v>
      </c>
      <c r="CH24" s="288" t="e">
        <f t="shared" ca="1" si="476"/>
        <v>#VALUE!</v>
      </c>
      <c r="CI24" s="298" t="e">
        <f t="shared" ca="1" si="477"/>
        <v>#VALUE!</v>
      </c>
      <c r="CJ24" s="310" t="e">
        <f t="shared" ca="1" si="478"/>
        <v>#VALUE!</v>
      </c>
      <c r="CK24" s="304" t="e">
        <f t="shared" ca="1" si="479"/>
        <v>#VALUE!</v>
      </c>
      <c r="CL24" s="294">
        <f t="shared" ca="1" si="480"/>
        <v>4</v>
      </c>
      <c r="CM24" s="294">
        <f t="shared" ca="1" si="481"/>
        <v>3</v>
      </c>
      <c r="CN24" s="288" t="e">
        <f t="shared" ca="1" si="482"/>
        <v>#VALUE!</v>
      </c>
      <c r="CO24" s="298" t="e">
        <f t="shared" ca="1" si="483"/>
        <v>#VALUE!</v>
      </c>
      <c r="CP24" s="313" t="e">
        <f t="shared" ca="1" si="484"/>
        <v>#VALUE!</v>
      </c>
      <c r="CQ24" s="304" t="e">
        <f t="shared" ca="1" si="485"/>
        <v>#VALUE!</v>
      </c>
      <c r="CR24" s="294">
        <f t="shared" ca="1" si="486"/>
        <v>4</v>
      </c>
      <c r="CS24" s="294">
        <f t="shared" ca="1" si="487"/>
        <v>3</v>
      </c>
      <c r="CT24" s="288" t="e">
        <f t="shared" ca="1" si="488"/>
        <v>#VALUE!</v>
      </c>
      <c r="CU24" s="298" t="e">
        <f t="shared" ca="1" si="489"/>
        <v>#VALUE!</v>
      </c>
      <c r="CV24" s="316" t="e">
        <f t="shared" ca="1" si="490"/>
        <v>#VALUE!</v>
      </c>
      <c r="CW24" s="304" t="e">
        <f t="shared" ca="1" si="491"/>
        <v>#VALUE!</v>
      </c>
      <c r="CX24" s="294">
        <f t="shared" ca="1" si="492"/>
        <v>4</v>
      </c>
      <c r="CY24" s="294">
        <f t="shared" ca="1" si="493"/>
        <v>3</v>
      </c>
      <c r="CZ24" s="288" t="e">
        <f t="shared" ca="1" si="494"/>
        <v>#VALUE!</v>
      </c>
      <c r="DA24" s="298" t="e">
        <f t="shared" ca="1" si="495"/>
        <v>#VALUE!</v>
      </c>
      <c r="DB24" s="319" t="e">
        <f t="shared" ca="1" si="496"/>
        <v>#VALUE!</v>
      </c>
      <c r="DC24" s="304" t="e">
        <f t="shared" ca="1" si="497"/>
        <v>#VALUE!</v>
      </c>
      <c r="DD24" s="322" t="e">
        <f t="shared" ca="1" si="191"/>
        <v>#VALUE!</v>
      </c>
      <c r="DE24" s="283" t="e">
        <f t="shared" ca="1" si="498"/>
        <v>#VALUE!</v>
      </c>
      <c r="DF24" s="325" t="e">
        <f t="shared" ca="1" si="193"/>
        <v>#VALUE!</v>
      </c>
      <c r="DG24" s="283" t="e">
        <f ca="1">RANK(DF24,OFFSET(DF$4:DF$7,$AX24,0))&amp;$E24</f>
        <v>#VALUE!</v>
      </c>
      <c r="DH24" s="348">
        <f ca="1">COUNTIF(OFFSET($DG$4:$DG$7,$AX24,0),$DN24)</f>
        <v>0</v>
      </c>
      <c r="DI24" s="357" t="str">
        <f ca="1">IFERROR(MATCH($DN24,OFFSET($DG$4:$DG$7,$AX24,0),0),"")</f>
        <v/>
      </c>
      <c r="DJ24" s="357" t="str">
        <f t="shared" ca="1" si="499"/>
        <v/>
      </c>
      <c r="DK24" s="357" t="str">
        <f t="shared" ca="1" si="499"/>
        <v/>
      </c>
      <c r="DL24" s="357" t="str">
        <f t="shared" ca="1" si="499"/>
        <v/>
      </c>
      <c r="DM24" s="350" t="str">
        <f ca="1">CONCATENATE(DI24,DJ24,DK24,DL24)</f>
        <v/>
      </c>
      <c r="DN24" s="351" t="s">
        <v>342</v>
      </c>
      <c r="DO24" s="351" t="str">
        <f ca="1">IF(SUM(OFFSET($R$4:$R$7,$AX24,0))&lt;12,"",
IF($DH24=0,$DO23,
IF($DH24=1,OFFSET($Q$4,VALUE(DM24)-1+$AX24,0),
IF($DH24=2,OFFSET($AS$4,VALUE(MID(DM24,1,1))-1+$AX24,0)&amp;"/"&amp;OFFSET($AS$4,VALUE(MID(DM24,2,1))-1+$AX24,0),
IF($DH24=3,OFFSET($AS$4,VALUE(MID(DM24,1,1))-1+$AX24,0)&amp;"/"&amp;OFFSET($AS$4,VALUE(MID(DM24,2,1))-1+$AX24,0)&amp;"/"&amp;OFFSET($AS$4,VALUE(MID(DM24,3,1))-1+$AX24,0),
CONCATENATE(OFFSET($AS$4,$AX24,0),"/",OFFSET($AS$5,$AX24,0),"/",OFFSET($AS$6,$AX24,0),"/",OFFSET($AS$7,$AX24,0)))))))</f>
        <v/>
      </c>
      <c r="DP24" s="351" t="str">
        <f ca="1">IFERROR(OFFSET($Q$51,MATCH(RIGHT($DN24),$Q$52:$Q$59,0),MATCH(VALUE(LEFT($DN24)),$R$51:$Z$51,0)),"")</f>
        <v/>
      </c>
      <c r="DQ24" s="351" t="str">
        <f t="shared" ca="1" si="67"/>
        <v/>
      </c>
      <c r="DR24" s="353" t="str">
        <f t="shared" ca="1" si="68"/>
        <v/>
      </c>
      <c r="DS24" s="201">
        <f t="shared" ca="1" si="195"/>
        <v>0</v>
      </c>
      <c r="DT24" s="203" t="str">
        <f t="shared" ca="1" si="196"/>
        <v/>
      </c>
      <c r="DU24" s="203" t="str">
        <f t="shared" ca="1" si="197"/>
        <v/>
      </c>
      <c r="DV24" s="203" t="str">
        <f t="shared" ca="1" si="197"/>
        <v/>
      </c>
      <c r="DW24" s="203" t="str">
        <f t="shared" ca="1" si="197"/>
        <v/>
      </c>
      <c r="DX24" s="195" t="str">
        <f t="shared" ca="1" si="500"/>
        <v/>
      </c>
      <c r="DY24" s="156" t="s">
        <v>342</v>
      </c>
      <c r="DZ24" s="156" t="str">
        <f ca="1">IF(SUM(OFFSET($AC$4:$AC$7,$AX24,0))&lt;12,"",
IF($DS24=0,$DZ23,
IF($DS24=1,OFFSET($Q$4,VALUE(DX24)-1+$AX24,0),
IF($DS24=2,OFFSET($AS$4,VALUE(MID(DX24,1,1))-1+$AX24,0)&amp;"/"&amp;OFFSET($AS$4,VALUE(MID(DX24,2,1))-1+$AX24,0),
IF($DS24=3,OFFSET($AS$4,VALUE(MID(DX24,1,1))-1+$AX24,0)&amp;"/"&amp;OFFSET($AS$4,VALUE(MID(DX24,2,1))-1+$AX24,0)&amp;"/"&amp;OFFSET($AS$4,VALUE(MID(DX24,3,1))-1+$AX24,0),
CONCATENATE(OFFSET($AS$4,$AX24,0),"/",OFFSET($AS$5,$AX24,0),"/",OFFSET($AS$6,$AX24,0),"/",OFFSET($AS$7,$AX24,0)))))))</f>
        <v/>
      </c>
      <c r="EA24" s="156" t="str">
        <f ca="1">IFERROR(OFFSET($Q$51,MATCH(RIGHT($DY24),$Q$52:$Q$59,0),MATCH(VALUE(LEFT($DY24)),$AC$51:$AK$51,0)),"")</f>
        <v/>
      </c>
      <c r="EB24" s="156" t="str">
        <f t="shared" ca="1" si="199"/>
        <v/>
      </c>
      <c r="EC24" s="156" t="str">
        <f ca="1">IF(OR(AC24&lt;1,EB24=""),"",LEFT(EB24,3)&amp;IF(ISERROR(MATCH(EB24,$Q:$Q,0)),"?",""))</f>
        <v/>
      </c>
      <c r="ED24" s="270" t="str">
        <f t="shared" si="5"/>
        <v>Nig-IJs</v>
      </c>
      <c r="EE24" s="270" t="str">
        <f t="shared" si="6"/>
        <v/>
      </c>
      <c r="EF24" s="270" t="str">
        <f t="shared" si="7"/>
        <v/>
      </c>
      <c r="EG24" s="271" t="str">
        <f t="shared" si="8"/>
        <v/>
      </c>
      <c r="EH24" s="271" t="str">
        <f t="shared" si="9"/>
        <v/>
      </c>
      <c r="EI24" s="271" t="str">
        <f t="shared" si="10"/>
        <v/>
      </c>
      <c r="EJ24" s="271" t="str">
        <f t="shared" si="75"/>
        <v/>
      </c>
      <c r="EK24" s="274" t="str">
        <f t="shared" si="501"/>
        <v>Kro</v>
      </c>
      <c r="EL24" s="272" t="str">
        <f t="shared" ca="1" si="502"/>
        <v/>
      </c>
      <c r="EM24" s="271" t="str">
        <f t="shared" ca="1" si="502"/>
        <v/>
      </c>
      <c r="EN24" s="271" t="str">
        <f t="shared" ca="1" si="502"/>
        <v/>
      </c>
      <c r="EO24" s="271" t="str">
        <f t="shared" ca="1" si="502"/>
        <v/>
      </c>
      <c r="EP24" s="272">
        <f t="shared" si="116"/>
        <v>18</v>
      </c>
      <c r="EQ24" s="272">
        <v>3</v>
      </c>
      <c r="ER24" s="272" t="str">
        <f t="shared" ca="1" si="503"/>
        <v/>
      </c>
      <c r="ES24" s="271" t="str">
        <f t="shared" ca="1" si="503"/>
        <v/>
      </c>
      <c r="ET24" s="271" t="str">
        <f t="shared" ca="1" si="503"/>
        <v/>
      </c>
      <c r="EU24" s="271" t="str">
        <f t="shared" ca="1" si="503"/>
        <v/>
      </c>
      <c r="EV24" s="273">
        <f t="shared" ca="1" si="504"/>
        <v>0</v>
      </c>
      <c r="EW24" s="272" t="str">
        <f t="shared" ca="1" si="505"/>
        <v/>
      </c>
      <c r="EX24" s="271" t="str">
        <f t="shared" ca="1" si="505"/>
        <v/>
      </c>
      <c r="EY24" s="271" t="str">
        <f t="shared" ca="1" si="505"/>
        <v/>
      </c>
      <c r="EZ24" s="271" t="str">
        <f t="shared" ca="1" si="505"/>
        <v/>
      </c>
      <c r="FA24" s="273">
        <f t="shared" ca="1" si="506"/>
        <v>0</v>
      </c>
      <c r="FB24" s="272" t="str">
        <f t="shared" ca="1" si="507"/>
        <v/>
      </c>
      <c r="FC24" s="271" t="str">
        <f t="shared" ca="1" si="507"/>
        <v/>
      </c>
      <c r="FD24" s="271" t="str">
        <f t="shared" ca="1" si="507"/>
        <v/>
      </c>
      <c r="FE24" s="271" t="str">
        <f t="shared" ca="1" si="507"/>
        <v/>
      </c>
      <c r="FF24" s="273">
        <f t="shared" ca="1" si="508"/>
        <v>0</v>
      </c>
      <c r="FG24"/>
      <c r="FI24" s="276">
        <f ca="1">RANK($EV24,OFFSET($EV$4:$EV$7,$AX24,0),0)</f>
        <v>1</v>
      </c>
      <c r="FJ24" s="282">
        <f ca="1">EV24+(IF(COUNTIF(OFFSET($FI$4:$FI$7,$AX24,0),$FI24)&gt;1,IF($AC24&gt;0,(MAX(OFFSET($AC$4:$AC$7,$AX24,0))-$AC24)*0.1,)))*10^FJ$3</f>
        <v>0</v>
      </c>
      <c r="FK24" s="304">
        <f ca="1">RANK($FJ24,OFFSET($FJ$4:$FJ$7,$AX24,0),0)</f>
        <v>1</v>
      </c>
      <c r="FL24" s="294">
        <f t="shared" ca="1" si="509"/>
        <v>4</v>
      </c>
      <c r="FM24" s="294">
        <f t="shared" ca="1" si="510"/>
        <v>3</v>
      </c>
      <c r="FN24" s="288" t="str">
        <f t="shared" ca="1" si="511"/>
        <v>04 x 01e - 03</v>
      </c>
      <c r="FO24" s="298" t="str">
        <f t="shared" ca="1" si="512"/>
        <v>1/2/4</v>
      </c>
      <c r="FP24" s="301" t="e">
        <f t="shared" ca="1" si="513"/>
        <v>#VALUE!</v>
      </c>
      <c r="FQ24" s="304" t="e">
        <f t="shared" ca="1" si="213"/>
        <v>#VALUE!</v>
      </c>
      <c r="FR24" s="294">
        <f t="shared" ca="1" si="514"/>
        <v>4</v>
      </c>
      <c r="FS24" s="294">
        <f t="shared" ca="1" si="515"/>
        <v>3</v>
      </c>
      <c r="FT24" s="288" t="e">
        <f t="shared" ca="1" si="516"/>
        <v>#VALUE!</v>
      </c>
      <c r="FU24" s="298" t="e">
        <f t="shared" ca="1" si="517"/>
        <v>#VALUE!</v>
      </c>
      <c r="FV24" s="307" t="e">
        <f t="shared" ca="1" si="518"/>
        <v>#VALUE!</v>
      </c>
      <c r="FW24" s="304" t="e">
        <f t="shared" ca="1" si="219"/>
        <v>#VALUE!</v>
      </c>
      <c r="FX24" s="294">
        <f t="shared" ca="1" si="520"/>
        <v>4</v>
      </c>
      <c r="FY24" s="294">
        <f t="shared" ca="1" si="521"/>
        <v>3</v>
      </c>
      <c r="FZ24" s="288" t="e">
        <f t="shared" ca="1" si="522"/>
        <v>#VALUE!</v>
      </c>
      <c r="GA24" s="298" t="e">
        <f t="shared" ca="1" si="523"/>
        <v>#VALUE!</v>
      </c>
      <c r="GB24" s="310" t="e">
        <f t="shared" ca="1" si="524"/>
        <v>#VALUE!</v>
      </c>
      <c r="GC24" s="304" t="e">
        <f t="shared" ca="1" si="525"/>
        <v>#VALUE!</v>
      </c>
      <c r="GD24" s="294">
        <f t="shared" ca="1" si="526"/>
        <v>4</v>
      </c>
      <c r="GE24" s="294">
        <f t="shared" ca="1" si="527"/>
        <v>3</v>
      </c>
      <c r="GF24" s="288" t="e">
        <f t="shared" ca="1" si="528"/>
        <v>#VALUE!</v>
      </c>
      <c r="GG24" s="298" t="e">
        <f t="shared" ca="1" si="529"/>
        <v>#VALUE!</v>
      </c>
      <c r="GH24" s="313" t="e">
        <f t="shared" ca="1" si="530"/>
        <v>#VALUE!</v>
      </c>
      <c r="GI24" s="304" t="e">
        <f t="shared" ca="1" si="531"/>
        <v>#VALUE!</v>
      </c>
      <c r="GJ24" s="294">
        <f t="shared" ca="1" si="532"/>
        <v>4</v>
      </c>
      <c r="GK24" s="294">
        <f t="shared" ca="1" si="533"/>
        <v>3</v>
      </c>
      <c r="GL24" s="288" t="e">
        <f t="shared" ca="1" si="534"/>
        <v>#VALUE!</v>
      </c>
      <c r="GM24" s="298" t="e">
        <f t="shared" ca="1" si="535"/>
        <v>#VALUE!</v>
      </c>
      <c r="GN24" s="316" t="e">
        <f t="shared" ca="1" si="536"/>
        <v>#VALUE!</v>
      </c>
      <c r="GO24" s="304" t="e">
        <f t="shared" ca="1" si="537"/>
        <v>#VALUE!</v>
      </c>
      <c r="GP24" s="294">
        <f t="shared" ca="1" si="538"/>
        <v>4</v>
      </c>
      <c r="GQ24" s="294">
        <f t="shared" ca="1" si="539"/>
        <v>3</v>
      </c>
      <c r="GR24" s="288" t="e">
        <f t="shared" ca="1" si="540"/>
        <v>#VALUE!</v>
      </c>
      <c r="GS24" s="298" t="e">
        <f t="shared" ca="1" si="541"/>
        <v>#VALUE!</v>
      </c>
      <c r="GT24" s="319" t="e">
        <f t="shared" ca="1" si="542"/>
        <v>#VALUE!</v>
      </c>
      <c r="GU24" s="304" t="e">
        <f t="shared" ca="1" si="543"/>
        <v>#VALUE!</v>
      </c>
      <c r="GV24" s="322" t="e">
        <f ca="1">GT24+IF(COUNTIF(OFFSET($GU$4:$GU$7,$AX24,0),GU24)&gt;1,FA24*10^GV$3)</f>
        <v>#VALUE!</v>
      </c>
      <c r="GW24" s="283" t="e">
        <f t="shared" ca="1" si="544"/>
        <v>#VALUE!</v>
      </c>
      <c r="GX24" s="325" t="e">
        <f ca="1">GV24+IF(COUNTIF(OFFSET($GW$4:$GW$7,$AX24,0),GW24)&gt;1,FF24*10^GX$3)</f>
        <v>#VALUE!</v>
      </c>
      <c r="GY24" s="283" t="e">
        <f ca="1">RANK(GX24,OFFSET(GX$4:GX$7,$AX24,0))&amp;$E24</f>
        <v>#VALUE!</v>
      </c>
      <c r="GZ24"/>
      <c r="HA24"/>
      <c r="HB24"/>
      <c r="HC24"/>
      <c r="HD24"/>
      <c r="HE24"/>
      <c r="HF24"/>
      <c r="HG24"/>
      <c r="HH24"/>
    </row>
    <row r="25" spans="1:216" x14ac:dyDescent="0.25">
      <c r="A25" s="41">
        <v>39</v>
      </c>
      <c r="B25" s="42">
        <v>43277</v>
      </c>
      <c r="C25" s="43">
        <v>0.83333333333333337</v>
      </c>
      <c r="D25" s="44" t="s">
        <v>250</v>
      </c>
      <c r="E25" s="45" t="s">
        <v>133</v>
      </c>
      <c r="F25" s="232" t="s">
        <v>267</v>
      </c>
      <c r="G25" s="233" t="s">
        <v>263</v>
      </c>
      <c r="H25" s="56"/>
      <c r="I25" s="57"/>
      <c r="J25" s="49"/>
      <c r="K25" s="50" t="str">
        <f t="shared" si="0"/>
        <v/>
      </c>
      <c r="L25" s="51">
        <v>10</v>
      </c>
      <c r="M25" s="49"/>
      <c r="N25" s="58"/>
      <c r="O25" s="59"/>
      <c r="P25" s="68" t="s">
        <v>153</v>
      </c>
      <c r="Q25" s="256" t="s">
        <v>267</v>
      </c>
      <c r="R25" s="382">
        <f t="shared" ca="1" si="447"/>
        <v>0</v>
      </c>
      <c r="S25" s="382">
        <f t="shared" ca="1" si="130"/>
        <v>0</v>
      </c>
      <c r="T25" s="382">
        <f t="shared" ca="1" si="131"/>
        <v>0</v>
      </c>
      <c r="U25" s="382">
        <f t="shared" ca="1" si="132"/>
        <v>0</v>
      </c>
      <c r="V25" s="383">
        <f t="shared" ca="1" si="448"/>
        <v>0</v>
      </c>
      <c r="W25" s="384">
        <f t="shared" ca="1" si="449"/>
        <v>0</v>
      </c>
      <c r="X25" s="385">
        <f t="shared" ca="1" si="135"/>
        <v>0</v>
      </c>
      <c r="Y25" s="386">
        <f t="shared" ca="1" si="450"/>
        <v>0</v>
      </c>
      <c r="Z25" s="387" t="str">
        <f ca="1">IF(SUM(OFFSET(R$4:R$7,$AX25,0))=0,"",IFERROR(DG25,"")&amp;IF(SUM(OFFSET(R$4:R$7,$AX25,0))&lt;12,"?",""))</f>
        <v/>
      </c>
      <c r="AA25" s="50" t="str">
        <f ca="1">IF(AK25="","",(IF(V25=AG25,1)+IF(W25=AH25,1)+IF(X25=AI25,1)+IF(Y25=AJ25,1)+IF(Z25=AK25,1))/5*AB25)</f>
        <v/>
      </c>
      <c r="AB25" s="390">
        <v>5</v>
      </c>
      <c r="AC25" s="388">
        <f t="shared" ca="1" si="137"/>
        <v>0</v>
      </c>
      <c r="AD25" s="382">
        <f t="shared" ca="1" si="138"/>
        <v>0</v>
      </c>
      <c r="AE25" s="382">
        <f t="shared" ca="1" si="139"/>
        <v>0</v>
      </c>
      <c r="AF25" s="382">
        <f t="shared" ca="1" si="140"/>
        <v>0</v>
      </c>
      <c r="AG25" s="383">
        <f t="shared" ca="1" si="141"/>
        <v>0</v>
      </c>
      <c r="AH25" s="384">
        <f t="shared" ca="1" si="142"/>
        <v>0</v>
      </c>
      <c r="AI25" s="385">
        <f t="shared" ca="1" si="451"/>
        <v>0</v>
      </c>
      <c r="AJ25" s="386">
        <f t="shared" ca="1" si="144"/>
        <v>0</v>
      </c>
      <c r="AK25" s="389" t="str">
        <f ca="1">IF(SUM(OFFSET(AC$4:AC$7,$AX25,0))=0,"",IFERROR($GY25,"")&amp;IF(SUM(OFFSET(AC$4:AC$7,$AX25,0))&lt;12,"?",""))</f>
        <v/>
      </c>
      <c r="AL25" s="270" t="str">
        <f t="shared" si="1"/>
        <v>Nig-Arg</v>
      </c>
      <c r="AM25" s="270" t="str">
        <f t="shared" si="2"/>
        <v/>
      </c>
      <c r="AN25" s="270" t="str">
        <f t="shared" si="3"/>
        <v/>
      </c>
      <c r="AO25" s="271" t="str">
        <f t="shared" si="29"/>
        <v/>
      </c>
      <c r="AP25" s="271" t="str">
        <f t="shared" si="30"/>
        <v/>
      </c>
      <c r="AQ25" s="271" t="str">
        <f t="shared" si="31"/>
        <v/>
      </c>
      <c r="AR25" s="271" t="str">
        <f t="shared" si="32"/>
        <v/>
      </c>
      <c r="AS25" s="274" t="str">
        <f t="shared" si="452"/>
        <v>Nig</v>
      </c>
      <c r="AT25" s="272" t="str">
        <f t="shared" ca="1" si="453"/>
        <v/>
      </c>
      <c r="AU25" s="271" t="str">
        <f t="shared" ca="1" si="453"/>
        <v/>
      </c>
      <c r="AV25" s="271" t="str">
        <f t="shared" ca="1" si="453"/>
        <v/>
      </c>
      <c r="AW25" s="271" t="str">
        <f t="shared" ca="1" si="453"/>
        <v/>
      </c>
      <c r="AX25" s="272">
        <f t="shared" si="111"/>
        <v>18</v>
      </c>
      <c r="AY25" s="272">
        <v>4</v>
      </c>
      <c r="AZ25" s="272" t="str">
        <f t="shared" ca="1" si="454"/>
        <v/>
      </c>
      <c r="BA25" s="271" t="str">
        <f t="shared" ca="1" si="454"/>
        <v/>
      </c>
      <c r="BB25" s="271" t="str">
        <f t="shared" ca="1" si="454"/>
        <v/>
      </c>
      <c r="BC25" s="271" t="str">
        <f t="shared" ca="1" si="454"/>
        <v/>
      </c>
      <c r="BD25" s="273">
        <f t="shared" ca="1" si="455"/>
        <v>0</v>
      </c>
      <c r="BE25" s="272" t="str">
        <f t="shared" ca="1" si="456"/>
        <v/>
      </c>
      <c r="BF25" s="271" t="str">
        <f t="shared" ca="1" si="456"/>
        <v/>
      </c>
      <c r="BG25" s="271" t="str">
        <f t="shared" ca="1" si="456"/>
        <v/>
      </c>
      <c r="BH25" s="271" t="str">
        <f t="shared" ca="1" si="456"/>
        <v/>
      </c>
      <c r="BI25" s="273">
        <f t="shared" ca="1" si="457"/>
        <v>0</v>
      </c>
      <c r="BJ25" s="272" t="str">
        <f t="shared" ca="1" si="458"/>
        <v/>
      </c>
      <c r="BK25" s="271" t="str">
        <f t="shared" ca="1" si="458"/>
        <v/>
      </c>
      <c r="BL25" s="271" t="str">
        <f t="shared" ca="1" si="458"/>
        <v/>
      </c>
      <c r="BM25" s="271" t="str">
        <f t="shared" ca="1" si="458"/>
        <v/>
      </c>
      <c r="BN25" s="273">
        <f t="shared" ca="1" si="459"/>
        <v>0</v>
      </c>
      <c r="BO25"/>
      <c r="BQ25" s="277">
        <f t="shared" ca="1" si="460"/>
        <v>1</v>
      </c>
      <c r="BR25" s="284">
        <f ca="1">BD25+(IF(COUNTIF(OFFSET($BQ$4:$BQ$7,$AX25,0),$BQ25)&gt;1,IF($R25&gt;0,(MAX(OFFSET($R$4:$R$7,$AX25,0))-$R25)*0.1,)))*10^BR$3</f>
        <v>0</v>
      </c>
      <c r="BS25" s="305">
        <f t="shared" ca="1" si="461"/>
        <v>1</v>
      </c>
      <c r="BT25" s="295">
        <f t="shared" ca="1" si="462"/>
        <v>4</v>
      </c>
      <c r="BU25" s="295">
        <f t="shared" ca="1" si="463"/>
        <v>4</v>
      </c>
      <c r="BV25" s="289" t="str">
        <f t="shared" ca="1" si="464"/>
        <v>04 x 01e - 04</v>
      </c>
      <c r="BW25" s="299" t="str">
        <f t="shared" ca="1" si="465"/>
        <v>1/2/3</v>
      </c>
      <c r="BX25" s="302" t="e">
        <f t="shared" ca="1" si="466"/>
        <v>#VALUE!</v>
      </c>
      <c r="BY25" s="305" t="e">
        <f t="shared" ca="1" si="467"/>
        <v>#VALUE!</v>
      </c>
      <c r="BZ25" s="295">
        <f t="shared" ca="1" si="468"/>
        <v>4</v>
      </c>
      <c r="CA25" s="295">
        <f t="shared" ca="1" si="469"/>
        <v>4</v>
      </c>
      <c r="CB25" s="289" t="e">
        <f t="shared" ca="1" si="470"/>
        <v>#VALUE!</v>
      </c>
      <c r="CC25" s="299" t="e">
        <f t="shared" ca="1" si="471"/>
        <v>#VALUE!</v>
      </c>
      <c r="CD25" s="308" t="e">
        <f t="shared" ca="1" si="472"/>
        <v>#VALUE!</v>
      </c>
      <c r="CE25" s="305" t="e">
        <f t="shared" ca="1" si="473"/>
        <v>#VALUE!</v>
      </c>
      <c r="CF25" s="295">
        <f t="shared" ca="1" si="474"/>
        <v>4</v>
      </c>
      <c r="CG25" s="295">
        <f t="shared" ca="1" si="475"/>
        <v>4</v>
      </c>
      <c r="CH25" s="289" t="e">
        <f t="shared" ca="1" si="476"/>
        <v>#VALUE!</v>
      </c>
      <c r="CI25" s="299" t="e">
        <f t="shared" ca="1" si="477"/>
        <v>#VALUE!</v>
      </c>
      <c r="CJ25" s="311" t="e">
        <f t="shared" ca="1" si="478"/>
        <v>#VALUE!</v>
      </c>
      <c r="CK25" s="305" t="e">
        <f t="shared" ca="1" si="479"/>
        <v>#VALUE!</v>
      </c>
      <c r="CL25" s="295">
        <f t="shared" ca="1" si="480"/>
        <v>4</v>
      </c>
      <c r="CM25" s="295">
        <f t="shared" ca="1" si="481"/>
        <v>4</v>
      </c>
      <c r="CN25" s="289" t="e">
        <f t="shared" ca="1" si="482"/>
        <v>#VALUE!</v>
      </c>
      <c r="CO25" s="299" t="e">
        <f t="shared" ca="1" si="483"/>
        <v>#VALUE!</v>
      </c>
      <c r="CP25" s="314" t="e">
        <f t="shared" ca="1" si="484"/>
        <v>#VALUE!</v>
      </c>
      <c r="CQ25" s="305" t="e">
        <f t="shared" ca="1" si="485"/>
        <v>#VALUE!</v>
      </c>
      <c r="CR25" s="295">
        <f t="shared" ca="1" si="486"/>
        <v>4</v>
      </c>
      <c r="CS25" s="295">
        <f t="shared" ca="1" si="487"/>
        <v>4</v>
      </c>
      <c r="CT25" s="289" t="e">
        <f t="shared" ca="1" si="488"/>
        <v>#VALUE!</v>
      </c>
      <c r="CU25" s="299" t="e">
        <f t="shared" ca="1" si="489"/>
        <v>#VALUE!</v>
      </c>
      <c r="CV25" s="317" t="e">
        <f t="shared" ca="1" si="490"/>
        <v>#VALUE!</v>
      </c>
      <c r="CW25" s="305" t="e">
        <f t="shared" ca="1" si="491"/>
        <v>#VALUE!</v>
      </c>
      <c r="CX25" s="295">
        <f t="shared" ca="1" si="492"/>
        <v>4</v>
      </c>
      <c r="CY25" s="295">
        <f t="shared" ca="1" si="493"/>
        <v>4</v>
      </c>
      <c r="CZ25" s="289" t="e">
        <f t="shared" ca="1" si="494"/>
        <v>#VALUE!</v>
      </c>
      <c r="DA25" s="299" t="e">
        <f t="shared" ca="1" si="495"/>
        <v>#VALUE!</v>
      </c>
      <c r="DB25" s="320" t="e">
        <f t="shared" ca="1" si="496"/>
        <v>#VALUE!</v>
      </c>
      <c r="DC25" s="305" t="e">
        <f t="shared" ca="1" si="497"/>
        <v>#VALUE!</v>
      </c>
      <c r="DD25" s="323" t="e">
        <f t="shared" ca="1" si="191"/>
        <v>#VALUE!</v>
      </c>
      <c r="DE25" s="285" t="e">
        <f t="shared" ca="1" si="498"/>
        <v>#VALUE!</v>
      </c>
      <c r="DF25" s="326" t="e">
        <f t="shared" ca="1" si="193"/>
        <v>#VALUE!</v>
      </c>
      <c r="DG25" s="285" t="e">
        <f ca="1">RANK(DF25,OFFSET(DF$4:DF$7,$AX25,0))&amp;$E25</f>
        <v>#VALUE!</v>
      </c>
      <c r="DH25" s="348">
        <f ca="1">COUNTIF(OFFSET($DG$4:$DG$7,$AX25,0),$DN25)</f>
        <v>0</v>
      </c>
      <c r="DI25" s="357" t="str">
        <f ca="1">IFERROR(MATCH($DN25,OFFSET($DG$4:$DG$7,$AX25,0),0),"")</f>
        <v/>
      </c>
      <c r="DJ25" s="357" t="str">
        <f t="shared" ca="1" si="499"/>
        <v/>
      </c>
      <c r="DK25" s="357" t="str">
        <f t="shared" ca="1" si="499"/>
        <v/>
      </c>
      <c r="DL25" s="357" t="str">
        <f t="shared" ca="1" si="499"/>
        <v/>
      </c>
      <c r="DM25" s="350" t="str">
        <f ca="1">CONCATENATE(DI25,DJ25,DK25,DL25)</f>
        <v/>
      </c>
      <c r="DN25" s="351" t="s">
        <v>343</v>
      </c>
      <c r="DO25" s="351" t="str">
        <f ca="1">IF(SUM(OFFSET($R$4:$R$7,$AX25,0))&lt;12,"",
IF($DH25=0,$DO24,
IF($DH25=1,OFFSET($Q$4,VALUE(DM25)-1+$AX25,0),
IF($DH25=2,OFFSET($AS$4,VALUE(MID(DM25,1,1))-1+$AX25,0)&amp;"/"&amp;OFFSET($AS$4,VALUE(MID(DM25,2,1))-1+$AX25,0),
IF($DH25=3,OFFSET($AS$4,VALUE(MID(DM25,1,1))-1+$AX25,0)&amp;"/"&amp;OFFSET($AS$4,VALUE(MID(DM25,2,1))-1+$AX25,0)&amp;"/"&amp;OFFSET($AS$4,VALUE(MID(DM25,3,1))-1+$AX25,0),
CONCATENATE(OFFSET($AS$4,$AX25,0),"/",OFFSET($AS$5,$AX25,0),"/",OFFSET($AS$6,$AX25,0),"/",OFFSET($AS$7,$AX25,0)))))))</f>
        <v/>
      </c>
      <c r="DP25" s="351" t="str">
        <f ca="1">IFERROR(OFFSET($Q$51,MATCH(RIGHT($DN25),$Q$52:$Q$59,0),MATCH(VALUE(LEFT($DN25)),$R$51:$Z$51,0)),"")</f>
        <v/>
      </c>
      <c r="DQ25" s="351" t="str">
        <f t="shared" ca="1" si="67"/>
        <v/>
      </c>
      <c r="DR25" s="353" t="str">
        <f t="shared" ca="1" si="68"/>
        <v/>
      </c>
      <c r="DS25" s="201">
        <f t="shared" ca="1" si="195"/>
        <v>0</v>
      </c>
      <c r="DT25" s="203" t="str">
        <f t="shared" ca="1" si="196"/>
        <v/>
      </c>
      <c r="DU25" s="203" t="str">
        <f t="shared" ca="1" si="197"/>
        <v/>
      </c>
      <c r="DV25" s="203" t="str">
        <f t="shared" ca="1" si="197"/>
        <v/>
      </c>
      <c r="DW25" s="203" t="str">
        <f t="shared" ca="1" si="197"/>
        <v/>
      </c>
      <c r="DX25" s="195" t="str">
        <f t="shared" ca="1" si="500"/>
        <v/>
      </c>
      <c r="DY25" s="156" t="s">
        <v>343</v>
      </c>
      <c r="DZ25" s="156" t="str">
        <f ca="1">IF(SUM(OFFSET($AC$4:$AC$7,$AX25,0))&lt;12,"",
IF($DS25=0,$DZ24,
IF($DS25=1,OFFSET($Q$4,VALUE(DX25)-1+$AX25,0),
IF($DS25=2,OFFSET($AS$4,VALUE(MID(DX25,1,1))-1+$AX25,0)&amp;"/"&amp;OFFSET($AS$4,VALUE(MID(DX25,2,1))-1+$AX25,0),
IF($DS25=3,OFFSET($AS$4,VALUE(MID(DX25,1,1))-1+$AX25,0)&amp;"/"&amp;OFFSET($AS$4,VALUE(MID(DX25,2,1))-1+$AX25,0)&amp;"/"&amp;OFFSET($AS$4,VALUE(MID(DX25,3,1))-1+$AX25,0),
CONCATENATE(OFFSET($AS$4,$AX25,0),"/",OFFSET($AS$5,$AX25,0),"/",OFFSET($AS$6,$AX25,0),"/",OFFSET($AS$7,$AX25,0)))))))</f>
        <v/>
      </c>
      <c r="EA25" s="156" t="str">
        <f ca="1">IFERROR(OFFSET($Q$51,MATCH(RIGHT($DY25),$Q$52:$Q$59,0),MATCH(VALUE(LEFT($DY25)),$AC$51:$AK$51,0)),"")</f>
        <v/>
      </c>
      <c r="EB25" s="156" t="str">
        <f t="shared" ca="1" si="199"/>
        <v/>
      </c>
      <c r="EC25" s="156" t="str">
        <f ca="1">IF(OR(AC25&lt;1,EB25=""),"",LEFT(EB25,3)&amp;IF(ISERROR(MATCH(EB25,$Q:$Q,0)),"?",""))</f>
        <v/>
      </c>
      <c r="ED25" s="270" t="str">
        <f t="shared" si="5"/>
        <v>Nig-Arg</v>
      </c>
      <c r="EE25" s="270" t="str">
        <f t="shared" si="6"/>
        <v/>
      </c>
      <c r="EF25" s="270" t="str">
        <f t="shared" si="7"/>
        <v/>
      </c>
      <c r="EG25" s="271" t="str">
        <f t="shared" si="8"/>
        <v/>
      </c>
      <c r="EH25" s="271" t="str">
        <f t="shared" si="9"/>
        <v/>
      </c>
      <c r="EI25" s="271" t="str">
        <f t="shared" si="10"/>
        <v/>
      </c>
      <c r="EJ25" s="271" t="str">
        <f t="shared" si="75"/>
        <v/>
      </c>
      <c r="EK25" s="274" t="str">
        <f t="shared" si="501"/>
        <v>Nig</v>
      </c>
      <c r="EL25" s="272" t="str">
        <f t="shared" ca="1" si="502"/>
        <v/>
      </c>
      <c r="EM25" s="271" t="str">
        <f t="shared" ca="1" si="502"/>
        <v/>
      </c>
      <c r="EN25" s="271" t="str">
        <f t="shared" ca="1" si="502"/>
        <v/>
      </c>
      <c r="EO25" s="271" t="str">
        <f t="shared" ca="1" si="502"/>
        <v/>
      </c>
      <c r="EP25" s="272">
        <f t="shared" si="116"/>
        <v>18</v>
      </c>
      <c r="EQ25" s="272">
        <v>4</v>
      </c>
      <c r="ER25" s="272" t="str">
        <f t="shared" ca="1" si="503"/>
        <v/>
      </c>
      <c r="ES25" s="271" t="str">
        <f t="shared" ca="1" si="503"/>
        <v/>
      </c>
      <c r="ET25" s="271" t="str">
        <f t="shared" ca="1" si="503"/>
        <v/>
      </c>
      <c r="EU25" s="271" t="str">
        <f t="shared" ca="1" si="503"/>
        <v/>
      </c>
      <c r="EV25" s="273">
        <f t="shared" ca="1" si="504"/>
        <v>0</v>
      </c>
      <c r="EW25" s="272" t="str">
        <f t="shared" ca="1" si="505"/>
        <v/>
      </c>
      <c r="EX25" s="271" t="str">
        <f t="shared" ca="1" si="505"/>
        <v/>
      </c>
      <c r="EY25" s="271" t="str">
        <f t="shared" ca="1" si="505"/>
        <v/>
      </c>
      <c r="EZ25" s="271" t="str">
        <f t="shared" ca="1" si="505"/>
        <v/>
      </c>
      <c r="FA25" s="273">
        <f t="shared" ca="1" si="506"/>
        <v>0</v>
      </c>
      <c r="FB25" s="272" t="str">
        <f t="shared" ca="1" si="507"/>
        <v/>
      </c>
      <c r="FC25" s="271" t="str">
        <f t="shared" ca="1" si="507"/>
        <v/>
      </c>
      <c r="FD25" s="271" t="str">
        <f t="shared" ca="1" si="507"/>
        <v/>
      </c>
      <c r="FE25" s="271" t="str">
        <f t="shared" ca="1" si="507"/>
        <v/>
      </c>
      <c r="FF25" s="273">
        <f t="shared" ca="1" si="508"/>
        <v>0</v>
      </c>
      <c r="FG25"/>
      <c r="FI25" s="277">
        <f ca="1">RANK($EV25,OFFSET($EV$4:$EV$7,$AX25,0),0)</f>
        <v>1</v>
      </c>
      <c r="FJ25" s="284">
        <f ca="1">EV25+(IF(COUNTIF(OFFSET($FI$4:$FI$7,$AX25,0),$FI25)&gt;1,IF($AC25&gt;0,(MAX(OFFSET($AC$4:$AC$7,$AX25,0))-$AC25)*0.1,)))*10^FJ$3</f>
        <v>0</v>
      </c>
      <c r="FK25" s="305">
        <f ca="1">RANK($FJ25,OFFSET($FJ$4:$FJ$7,$AX25,0),0)</f>
        <v>1</v>
      </c>
      <c r="FL25" s="295">
        <f t="shared" ca="1" si="509"/>
        <v>4</v>
      </c>
      <c r="FM25" s="295">
        <f t="shared" ca="1" si="510"/>
        <v>4</v>
      </c>
      <c r="FN25" s="289" t="str">
        <f t="shared" ca="1" si="511"/>
        <v>04 x 01e - 04</v>
      </c>
      <c r="FO25" s="299" t="str">
        <f t="shared" ca="1" si="512"/>
        <v>1/2/3</v>
      </c>
      <c r="FP25" s="302" t="e">
        <f t="shared" ca="1" si="513"/>
        <v>#VALUE!</v>
      </c>
      <c r="FQ25" s="305" t="e">
        <f t="shared" ca="1" si="213"/>
        <v>#VALUE!</v>
      </c>
      <c r="FR25" s="295">
        <f t="shared" ca="1" si="514"/>
        <v>4</v>
      </c>
      <c r="FS25" s="295">
        <f t="shared" ca="1" si="515"/>
        <v>4</v>
      </c>
      <c r="FT25" s="289" t="e">
        <f t="shared" ca="1" si="516"/>
        <v>#VALUE!</v>
      </c>
      <c r="FU25" s="299" t="e">
        <f t="shared" ca="1" si="517"/>
        <v>#VALUE!</v>
      </c>
      <c r="FV25" s="308" t="e">
        <f t="shared" ca="1" si="518"/>
        <v>#VALUE!</v>
      </c>
      <c r="FW25" s="305" t="e">
        <f t="shared" ca="1" si="219"/>
        <v>#VALUE!</v>
      </c>
      <c r="FX25" s="295">
        <f t="shared" ca="1" si="520"/>
        <v>4</v>
      </c>
      <c r="FY25" s="295">
        <f t="shared" ca="1" si="521"/>
        <v>4</v>
      </c>
      <c r="FZ25" s="289" t="e">
        <f t="shared" ca="1" si="522"/>
        <v>#VALUE!</v>
      </c>
      <c r="GA25" s="299" t="e">
        <f t="shared" ca="1" si="523"/>
        <v>#VALUE!</v>
      </c>
      <c r="GB25" s="311" t="e">
        <f t="shared" ca="1" si="524"/>
        <v>#VALUE!</v>
      </c>
      <c r="GC25" s="305" t="e">
        <f t="shared" ca="1" si="525"/>
        <v>#VALUE!</v>
      </c>
      <c r="GD25" s="295">
        <f t="shared" ca="1" si="526"/>
        <v>4</v>
      </c>
      <c r="GE25" s="295">
        <f t="shared" ca="1" si="527"/>
        <v>4</v>
      </c>
      <c r="GF25" s="289" t="e">
        <f t="shared" ca="1" si="528"/>
        <v>#VALUE!</v>
      </c>
      <c r="GG25" s="299" t="e">
        <f t="shared" ca="1" si="529"/>
        <v>#VALUE!</v>
      </c>
      <c r="GH25" s="314" t="e">
        <f t="shared" ca="1" si="530"/>
        <v>#VALUE!</v>
      </c>
      <c r="GI25" s="305" t="e">
        <f t="shared" ca="1" si="531"/>
        <v>#VALUE!</v>
      </c>
      <c r="GJ25" s="295">
        <f t="shared" ca="1" si="532"/>
        <v>4</v>
      </c>
      <c r="GK25" s="295">
        <f t="shared" ca="1" si="533"/>
        <v>4</v>
      </c>
      <c r="GL25" s="289" t="e">
        <f t="shared" ca="1" si="534"/>
        <v>#VALUE!</v>
      </c>
      <c r="GM25" s="299" t="e">
        <f t="shared" ca="1" si="535"/>
        <v>#VALUE!</v>
      </c>
      <c r="GN25" s="317" t="e">
        <f t="shared" ca="1" si="536"/>
        <v>#VALUE!</v>
      </c>
      <c r="GO25" s="305" t="e">
        <f t="shared" ca="1" si="537"/>
        <v>#VALUE!</v>
      </c>
      <c r="GP25" s="295">
        <f t="shared" ca="1" si="538"/>
        <v>4</v>
      </c>
      <c r="GQ25" s="295">
        <f t="shared" ca="1" si="539"/>
        <v>4</v>
      </c>
      <c r="GR25" s="289" t="e">
        <f t="shared" ca="1" si="540"/>
        <v>#VALUE!</v>
      </c>
      <c r="GS25" s="299" t="e">
        <f t="shared" ca="1" si="541"/>
        <v>#VALUE!</v>
      </c>
      <c r="GT25" s="320" t="e">
        <f t="shared" ca="1" si="542"/>
        <v>#VALUE!</v>
      </c>
      <c r="GU25" s="305" t="e">
        <f t="shared" ca="1" si="543"/>
        <v>#VALUE!</v>
      </c>
      <c r="GV25" s="323" t="e">
        <f ca="1">GT25+IF(COUNTIF(OFFSET($GU$4:$GU$7,$AX25,0),GU25)&gt;1,FA25*10^GV$3)</f>
        <v>#VALUE!</v>
      </c>
      <c r="GW25" s="285" t="e">
        <f t="shared" ca="1" si="544"/>
        <v>#VALUE!</v>
      </c>
      <c r="GX25" s="326" t="e">
        <f ca="1">GV25+IF(COUNTIF(OFFSET($GW$4:$GW$7,$AX25,0),GW25)&gt;1,FF25*10^GX$3)</f>
        <v>#VALUE!</v>
      </c>
      <c r="GY25" s="285" t="e">
        <f ca="1">RANK(GX25,OFFSET(GX$4:GX$7,$AX25,0))&amp;$E25</f>
        <v>#VALUE!</v>
      </c>
      <c r="GZ25"/>
      <c r="HA25"/>
      <c r="HB25"/>
      <c r="HC25"/>
      <c r="HD25"/>
      <c r="HE25"/>
      <c r="HF25"/>
      <c r="HG25"/>
      <c r="HH25"/>
    </row>
    <row r="26" spans="1:216" ht="15.75" thickBot="1" x14ac:dyDescent="0.3">
      <c r="A26" s="41">
        <v>40</v>
      </c>
      <c r="B26" s="42">
        <v>43277</v>
      </c>
      <c r="C26" s="43">
        <v>0.83333333333333337</v>
      </c>
      <c r="D26" s="44" t="s">
        <v>251</v>
      </c>
      <c r="E26" s="71" t="s">
        <v>133</v>
      </c>
      <c r="F26" s="234" t="s">
        <v>161</v>
      </c>
      <c r="G26" s="235" t="s">
        <v>148</v>
      </c>
      <c r="H26" s="56"/>
      <c r="I26" s="57"/>
      <c r="J26" s="49"/>
      <c r="K26" s="50" t="str">
        <f t="shared" si="0"/>
        <v/>
      </c>
      <c r="L26" s="51">
        <v>10</v>
      </c>
      <c r="M26" s="49"/>
      <c r="N26" s="58"/>
      <c r="O26" s="59"/>
      <c r="P26" s="61"/>
      <c r="Q26" s="371"/>
      <c r="R26" s="391"/>
      <c r="S26" s="391"/>
      <c r="T26" s="391"/>
      <c r="U26" s="391"/>
      <c r="V26" s="391"/>
      <c r="W26" s="391"/>
      <c r="X26" s="391"/>
      <c r="Y26" s="391"/>
      <c r="Z26" s="392"/>
      <c r="AA26" s="50"/>
      <c r="AB26" s="390"/>
      <c r="AC26" s="393"/>
      <c r="AD26" s="394"/>
      <c r="AE26" s="394"/>
      <c r="AF26" s="394"/>
      <c r="AG26" s="394"/>
      <c r="AH26" s="394"/>
      <c r="AI26" s="394"/>
      <c r="AJ26" s="394"/>
      <c r="AK26" s="392"/>
      <c r="AL26" s="270" t="str">
        <f t="shared" si="1"/>
        <v>IJs-Kro</v>
      </c>
      <c r="AM26" s="270" t="str">
        <f t="shared" si="2"/>
        <v/>
      </c>
      <c r="AN26" s="270" t="str">
        <f t="shared" si="3"/>
        <v/>
      </c>
      <c r="AO26" s="271" t="str">
        <f t="shared" si="29"/>
        <v/>
      </c>
      <c r="AP26" s="271" t="str">
        <f t="shared" si="30"/>
        <v/>
      </c>
      <c r="AQ26" s="271" t="str">
        <f t="shared" si="31"/>
        <v/>
      </c>
      <c r="AR26" s="271" t="str">
        <f t="shared" si="32"/>
        <v/>
      </c>
      <c r="AS26" s="271"/>
      <c r="AT26" s="271"/>
      <c r="AU26" s="271"/>
      <c r="AV26" s="271"/>
      <c r="AW26" s="271"/>
      <c r="AX26" s="272" t="str">
        <f t="shared" si="111"/>
        <v/>
      </c>
      <c r="AY26" s="271"/>
      <c r="AZ26" s="271"/>
      <c r="BA26" s="271"/>
      <c r="BB26" s="271"/>
      <c r="BC26" s="271"/>
      <c r="BD26" s="271"/>
      <c r="BE26" s="271"/>
      <c r="BF26" s="271"/>
      <c r="BG26" s="271"/>
      <c r="BH26" s="271"/>
      <c r="BI26" s="271"/>
      <c r="BJ26" s="271"/>
      <c r="BK26" s="271"/>
      <c r="BL26" s="271"/>
      <c r="BM26" s="271"/>
      <c r="BN26" s="271"/>
      <c r="BO26"/>
      <c r="BQ26" s="170" t="str">
        <f t="shared" ref="BQ26" ca="1" si="545">IF(COUNTA(BQ22:BQ25)*(COUNTA(BQ22:BQ25)+1)/2=SUM(BQ22:BQ25),"OK","NIET OK")</f>
        <v>NIET OK</v>
      </c>
      <c r="BR26" s="278"/>
      <c r="BS26" s="171" t="str">
        <f t="shared" ref="BS26" ca="1" si="546">IF(COUNTA(BS22:BS25)*(COUNTA(BS22:BS25)+1)/2=SUM(BS22:BS25),"OK","NIET OK")</f>
        <v>NIET OK</v>
      </c>
      <c r="BT26" s="296"/>
      <c r="BU26" s="296"/>
      <c r="BV26" s="172"/>
      <c r="BW26" s="172"/>
      <c r="BX26" s="173"/>
      <c r="BY26" s="171" t="e">
        <f t="shared" ref="BY26" ca="1" si="547">IF(COUNTA(BY22:BY25)*(COUNTA(BY22:BY25)+1)/2=SUM(BY22:BY25),"OK","NIET OK")</f>
        <v>#VALUE!</v>
      </c>
      <c r="BZ26" s="296"/>
      <c r="CA26" s="296"/>
      <c r="CB26" s="172"/>
      <c r="CC26" s="172"/>
      <c r="CD26" s="173"/>
      <c r="CE26" s="171" t="e">
        <f t="shared" ref="CE26" ca="1" si="548">IF(COUNTA(CE22:CE25)*(COUNTA(CE22:CE25)+1)/2=SUM(CE22:CE25),"OK","NIET OK")</f>
        <v>#VALUE!</v>
      </c>
      <c r="CF26" s="296"/>
      <c r="CG26" s="296"/>
      <c r="CH26" s="172"/>
      <c r="CI26" s="172"/>
      <c r="CJ26" s="173"/>
      <c r="CK26" s="171" t="e">
        <f t="shared" ref="CK26" ca="1" si="549">IF(COUNTA(CK22:CK25)*(COUNTA(CK22:CK25)+1)/2=SUM(CK22:CK25),"OK","NIET OK")</f>
        <v>#VALUE!</v>
      </c>
      <c r="CL26" s="296"/>
      <c r="CM26" s="296"/>
      <c r="CN26" s="172"/>
      <c r="CO26" s="172"/>
      <c r="CP26" s="173"/>
      <c r="CQ26" s="171" t="e">
        <f t="shared" ref="CQ26" ca="1" si="550">IF(COUNTA(CQ22:CQ25)*(COUNTA(CQ22:CQ25)+1)/2=SUM(CQ22:CQ25),"OK","NIET OK")</f>
        <v>#VALUE!</v>
      </c>
      <c r="CR26" s="296"/>
      <c r="CS26" s="296"/>
      <c r="CT26" s="172"/>
      <c r="CU26" s="172"/>
      <c r="CV26" s="173"/>
      <c r="CW26" s="171" t="e">
        <f t="shared" ref="CW26" ca="1" si="551">IF(COUNTA(CW22:CW25)*(COUNTA(CW22:CW25)+1)/2=SUM(CW22:CW25),"OK","NIET OK")</f>
        <v>#VALUE!</v>
      </c>
      <c r="CX26" s="296"/>
      <c r="CY26" s="296"/>
      <c r="CZ26" s="172"/>
      <c r="DA26" s="172"/>
      <c r="DB26" s="173"/>
      <c r="DC26" s="171" t="e">
        <f t="shared" ref="DC26" ca="1" si="552">IF(COUNTA(DC22:DC25)*(COUNTA(DC22:DC25)+1)/2=SUM(DC22:DC25),"OK","NIET OK")</f>
        <v>#VALUE!</v>
      </c>
      <c r="DD26" s="185"/>
      <c r="DE26" s="181" t="e">
        <f t="shared" ref="DE26" ca="1" si="553">IF(COUNTA(DE22:DE25)*(COUNTA(DE22:DE25)+1)/2=SUM(DE22:DE25),"OK","NIET OK")</f>
        <v>#VALUE!</v>
      </c>
      <c r="DF26" s="189"/>
      <c r="DG26" s="181" t="e">
        <f t="shared" ref="DG26" ca="1" si="554">IF(COUNTA(DG22:DG25)*(COUNTA(DG22:DG25)+1)/2=SUM(VALUE(LEFT(DG22)),VALUE(LEFT(DG23)),VALUE(LEFT(DG24)),VALUE(LEFT(DG25))),"OK","NIET OK")</f>
        <v>#VALUE!</v>
      </c>
      <c r="DH26" s="348"/>
      <c r="DI26" s="349"/>
      <c r="DJ26" s="349"/>
      <c r="DK26" s="349"/>
      <c r="DL26" s="349"/>
      <c r="DM26" s="350"/>
      <c r="DN26" s="351"/>
      <c r="DO26" s="351"/>
      <c r="DP26" s="351" t="str">
        <f ca="1">IFERROR(OFFSET($Q$51,MATCH(LEFT($DN26),$Q$52:$Q$57,0),MATCH(VALUE(RIGHT($DN26)),$R$51:$Z$51,0)),"")</f>
        <v/>
      </c>
      <c r="DQ26" s="351" t="str">
        <f t="shared" ca="1" si="67"/>
        <v/>
      </c>
      <c r="DR26" s="353" t="str">
        <f t="shared" ca="1" si="68"/>
        <v/>
      </c>
      <c r="DS26" s="201"/>
      <c r="DT26" s="204"/>
      <c r="DU26" s="204"/>
      <c r="DV26" s="204"/>
      <c r="DW26" s="204"/>
      <c r="DX26" s="195"/>
      <c r="DY26" s="156"/>
      <c r="DZ26" s="156"/>
      <c r="EA26" s="156" t="str">
        <f ca="1">IFERROR(OFFSET($Q$51,MATCH(LEFT($DN26),$Q$52:$Q$57,0),MATCH(VALUE(RIGHT($DN26)),$R$51:$Z$51,0)),"")</f>
        <v/>
      </c>
      <c r="EB26" s="156" t="str">
        <f t="shared" ca="1" si="199"/>
        <v/>
      </c>
      <c r="EC26" s="156" t="str">
        <f ca="1">IF(OR(AC26&lt;1,EB26=""),"",IF(LEFT(EB26,3)="Noo","NIe",LEFT(EB26,3))&amp;IF(ISERROR(MATCH(EB26,$Q:$Q,0)),"?",""))</f>
        <v/>
      </c>
      <c r="ED26" s="270" t="str">
        <f t="shared" si="5"/>
        <v>IJs-Kro</v>
      </c>
      <c r="EE26" s="270" t="str">
        <f t="shared" si="6"/>
        <v/>
      </c>
      <c r="EF26" s="270" t="str">
        <f t="shared" si="7"/>
        <v/>
      </c>
      <c r="EG26" s="271" t="str">
        <f t="shared" si="8"/>
        <v/>
      </c>
      <c r="EH26" s="271" t="str">
        <f t="shared" si="9"/>
        <v/>
      </c>
      <c r="EI26" s="271" t="str">
        <f t="shared" si="10"/>
        <v/>
      </c>
      <c r="EJ26" s="271" t="str">
        <f t="shared" si="75"/>
        <v/>
      </c>
      <c r="EK26" s="271"/>
      <c r="EL26" s="271"/>
      <c r="EM26" s="271"/>
      <c r="EN26" s="271"/>
      <c r="EO26" s="271"/>
      <c r="EP26" s="272" t="str">
        <f t="shared" si="116"/>
        <v/>
      </c>
      <c r="EQ26" s="271"/>
      <c r="ER26" s="271"/>
      <c r="ES26" s="271"/>
      <c r="ET26" s="271"/>
      <c r="EU26" s="271"/>
      <c r="EV26" s="271"/>
      <c r="EW26" s="271"/>
      <c r="EX26" s="271"/>
      <c r="EY26" s="271"/>
      <c r="EZ26" s="271"/>
      <c r="FA26" s="271"/>
      <c r="FB26" s="271"/>
      <c r="FC26" s="271"/>
      <c r="FD26" s="271"/>
      <c r="FE26" s="271"/>
      <c r="FF26" s="271"/>
      <c r="FG26"/>
      <c r="FI26" s="170" t="str">
        <f t="shared" ref="FI26" ca="1" si="555">IF(COUNTA(FI22:FI25)*(COUNTA(FI22:FI25)+1)/2=SUM(FI22:FI25),"OK","NIET OK")</f>
        <v>NIET OK</v>
      </c>
      <c r="FJ26" s="278"/>
      <c r="FK26" s="171" t="str">
        <f t="shared" ref="FK26" ca="1" si="556">IF(COUNTA(FK22:FK25)*(COUNTA(FK22:FK25)+1)/2=SUM(FK22:FK25),"OK","NIET OK")</f>
        <v>NIET OK</v>
      </c>
      <c r="FL26" s="296"/>
      <c r="FM26" s="296"/>
      <c r="FN26" s="172"/>
      <c r="FO26" s="172"/>
      <c r="FP26" s="173"/>
      <c r="FQ26" s="171" t="e">
        <f t="shared" ref="FQ26" ca="1" si="557">IF(COUNTA(FQ22:FQ25)*(COUNTA(FQ22:FQ25)+1)/2=SUM(FQ22:FQ25),"OK","NIET OK")</f>
        <v>#VALUE!</v>
      </c>
      <c r="FR26" s="296"/>
      <c r="FS26" s="296"/>
      <c r="FT26" s="172"/>
      <c r="FU26" s="172"/>
      <c r="FV26" s="173"/>
      <c r="FW26" s="171" t="e">
        <f t="shared" ref="FW26" ca="1" si="558">IF(COUNTA(FW22:FW25)*(COUNTA(FW22:FW25)+1)/2=SUM(FW22:FW25),"OK","NIET OK")</f>
        <v>#VALUE!</v>
      </c>
      <c r="FX26" s="296"/>
      <c r="FY26" s="296"/>
      <c r="FZ26" s="172"/>
      <c r="GA26" s="172"/>
      <c r="GB26" s="173"/>
      <c r="GC26" s="171" t="e">
        <f t="shared" ref="GC26" ca="1" si="559">IF(COUNTA(GC22:GC25)*(COUNTA(GC22:GC25)+1)/2=SUM(GC22:GC25),"OK","NIET OK")</f>
        <v>#VALUE!</v>
      </c>
      <c r="GD26" s="296"/>
      <c r="GE26" s="296"/>
      <c r="GF26" s="172"/>
      <c r="GG26" s="172"/>
      <c r="GH26" s="173"/>
      <c r="GI26" s="171" t="e">
        <f t="shared" ref="GI26" ca="1" si="560">IF(COUNTA(GI22:GI25)*(COUNTA(GI22:GI25)+1)/2=SUM(GI22:GI25),"OK","NIET OK")</f>
        <v>#VALUE!</v>
      </c>
      <c r="GJ26" s="296"/>
      <c r="GK26" s="296"/>
      <c r="GL26" s="172"/>
      <c r="GM26" s="172"/>
      <c r="GN26" s="173"/>
      <c r="GO26" s="171" t="e">
        <f t="shared" ref="GO26" ca="1" si="561">IF(COUNTA(GO22:GO25)*(COUNTA(GO22:GO25)+1)/2=SUM(GO22:GO25),"OK","NIET OK")</f>
        <v>#VALUE!</v>
      </c>
      <c r="GP26" s="296"/>
      <c r="GQ26" s="296"/>
      <c r="GR26" s="172"/>
      <c r="GS26" s="172"/>
      <c r="GT26" s="173"/>
      <c r="GU26" s="171" t="e">
        <f t="shared" ref="GU26" ca="1" si="562">IF(COUNTA(GU22:GU25)*(COUNTA(GU22:GU25)+1)/2=SUM(GU22:GU25),"OK","NIET OK")</f>
        <v>#VALUE!</v>
      </c>
      <c r="GV26" s="185"/>
      <c r="GW26" s="181" t="e">
        <f t="shared" ref="GW26" ca="1" si="563">IF(COUNTA(GW22:GW25)*(COUNTA(GW22:GW25)+1)/2=SUM(GW22:GW25),"OK","NIET OK")</f>
        <v>#VALUE!</v>
      </c>
      <c r="GX26" s="189"/>
      <c r="GY26" s="181" t="e">
        <f t="shared" ref="GY26" ca="1" si="564">IF(COUNTA(GY22:GY25)*(COUNTA(GY22:GY25)+1)/2=SUM(VALUE(LEFT(GY22)),VALUE(LEFT(GY23)),VALUE(LEFT(GY24)),VALUE(LEFT(GY25))),"OK","NIET OK")</f>
        <v>#VALUE!</v>
      </c>
      <c r="GZ26"/>
      <c r="HA26"/>
      <c r="HB26"/>
      <c r="HC26"/>
      <c r="HD26"/>
      <c r="HE26"/>
      <c r="HF26"/>
      <c r="HG26"/>
      <c r="HH26"/>
    </row>
    <row r="27" spans="1:216" x14ac:dyDescent="0.25">
      <c r="A27" s="41">
        <v>10</v>
      </c>
      <c r="B27" s="42">
        <v>43268</v>
      </c>
      <c r="C27" s="72">
        <v>0.58333333333333337</v>
      </c>
      <c r="D27" s="44" t="s">
        <v>252</v>
      </c>
      <c r="E27" s="73" t="s">
        <v>137</v>
      </c>
      <c r="F27" s="210" t="s">
        <v>269</v>
      </c>
      <c r="G27" s="211" t="s">
        <v>270</v>
      </c>
      <c r="H27" s="65"/>
      <c r="I27" s="48"/>
      <c r="J27" s="49"/>
      <c r="K27" s="50" t="str">
        <f t="shared" si="0"/>
        <v/>
      </c>
      <c r="L27" s="51">
        <v>10</v>
      </c>
      <c r="M27" s="49"/>
      <c r="N27" s="66"/>
      <c r="O27" s="53"/>
      <c r="P27" s="61"/>
      <c r="Q27" s="374"/>
      <c r="R27" s="395"/>
      <c r="S27" s="395"/>
      <c r="T27" s="395"/>
      <c r="U27" s="395"/>
      <c r="V27" s="395"/>
      <c r="W27" s="395"/>
      <c r="X27" s="395"/>
      <c r="Y27" s="395"/>
      <c r="Z27" s="396"/>
      <c r="AA27" s="50"/>
      <c r="AB27" s="390"/>
      <c r="AC27" s="397"/>
      <c r="AD27" s="398"/>
      <c r="AE27" s="398"/>
      <c r="AF27" s="398"/>
      <c r="AG27" s="398"/>
      <c r="AH27" s="398"/>
      <c r="AI27" s="398"/>
      <c r="AJ27" s="398"/>
      <c r="AK27" s="396"/>
      <c r="AL27" s="270" t="str">
        <f t="shared" si="1"/>
        <v>Cos-Ser</v>
      </c>
      <c r="AM27" s="270" t="str">
        <f t="shared" si="2"/>
        <v/>
      </c>
      <c r="AN27" s="270" t="str">
        <f t="shared" si="3"/>
        <v/>
      </c>
      <c r="AO27" s="271" t="str">
        <f t="shared" si="29"/>
        <v/>
      </c>
      <c r="AP27" s="271" t="str">
        <f t="shared" si="30"/>
        <v/>
      </c>
      <c r="AQ27" s="271" t="str">
        <f t="shared" si="31"/>
        <v/>
      </c>
      <c r="AR27" s="271" t="str">
        <f t="shared" si="32"/>
        <v/>
      </c>
      <c r="AS27" s="271"/>
      <c r="AT27" s="272" t="str">
        <f t="shared" ref="AT27" si="565">$AS28</f>
        <v>Bra</v>
      </c>
      <c r="AU27" s="271" t="str">
        <f t="shared" ref="AU27" si="566">$AS29</f>
        <v>Zwi</v>
      </c>
      <c r="AV27" s="271" t="str">
        <f t="shared" ref="AV27" si="567">$AS30</f>
        <v>Cos</v>
      </c>
      <c r="AW27" s="271" t="str">
        <f t="shared" ref="AW27" si="568">$AS31</f>
        <v>Ser</v>
      </c>
      <c r="AX27" s="272" t="str">
        <f t="shared" si="111"/>
        <v/>
      </c>
      <c r="AY27" s="272"/>
      <c r="AZ27" s="272" t="str">
        <f t="shared" ref="AZ27" si="569">$AS28</f>
        <v>Bra</v>
      </c>
      <c r="BA27" s="271" t="str">
        <f t="shared" ref="BA27" si="570">$AS29</f>
        <v>Zwi</v>
      </c>
      <c r="BB27" s="271" t="str">
        <f t="shared" ref="BB27" si="571">$AS30</f>
        <v>Cos</v>
      </c>
      <c r="BC27" s="271" t="str">
        <f t="shared" ref="BC27" si="572">$AS31</f>
        <v>Ser</v>
      </c>
      <c r="BD27" s="273"/>
      <c r="BE27" s="272" t="str">
        <f t="shared" ref="BE27" si="573">$AS28</f>
        <v>Bra</v>
      </c>
      <c r="BF27" s="271" t="str">
        <f t="shared" ref="BF27" si="574">$AS29</f>
        <v>Zwi</v>
      </c>
      <c r="BG27" s="271" t="str">
        <f t="shared" ref="BG27" si="575">$AS30</f>
        <v>Cos</v>
      </c>
      <c r="BH27" s="271" t="str">
        <f t="shared" ref="BH27" si="576">$AS31</f>
        <v>Ser</v>
      </c>
      <c r="BI27" s="273"/>
      <c r="BJ27" s="272" t="str">
        <f t="shared" ref="BJ27" si="577">$AS28</f>
        <v>Bra</v>
      </c>
      <c r="BK27" s="271" t="str">
        <f t="shared" ref="BK27" si="578">$AS29</f>
        <v>Zwi</v>
      </c>
      <c r="BL27" s="271" t="str">
        <f t="shared" ref="BL27" si="579">$AS30</f>
        <v>Cos</v>
      </c>
      <c r="BM27" s="271" t="str">
        <f t="shared" ref="BM27" si="580">$AS31</f>
        <v>Ser</v>
      </c>
      <c r="BN27" s="273"/>
      <c r="BO27"/>
      <c r="BR27" s="279"/>
      <c r="BT27" s="297"/>
      <c r="BU27" s="297"/>
      <c r="BZ27" s="297"/>
      <c r="CA27" s="290"/>
      <c r="CF27" s="297"/>
      <c r="CG27" s="290"/>
      <c r="CL27" s="297"/>
      <c r="CM27" s="290"/>
      <c r="CR27" s="297"/>
      <c r="CS27" s="290"/>
      <c r="CX27" s="297"/>
      <c r="CY27" s="290"/>
      <c r="DH27" s="348"/>
      <c r="DI27" s="349"/>
      <c r="DJ27" s="349"/>
      <c r="DK27" s="349"/>
      <c r="DL27" s="349"/>
      <c r="DM27" s="350"/>
      <c r="DN27" s="351"/>
      <c r="DO27" s="351"/>
      <c r="DP27" s="351" t="str">
        <f ca="1">IFERROR(OFFSET($Q$51,MATCH(LEFT($DN27),$Q$52:$Q$57,0),MATCH(VALUE(RIGHT($DN27)),$R$51:$Z$51,0)),"")</f>
        <v/>
      </c>
      <c r="DQ27" s="351" t="str">
        <f t="shared" ca="1" si="67"/>
        <v/>
      </c>
      <c r="DR27" s="353" t="str">
        <f t="shared" ca="1" si="68"/>
        <v/>
      </c>
      <c r="DS27" s="201"/>
      <c r="DT27" s="204"/>
      <c r="DU27" s="204"/>
      <c r="DV27" s="204"/>
      <c r="DW27" s="204"/>
      <c r="DX27" s="195"/>
      <c r="DY27" s="156"/>
      <c r="DZ27" s="156"/>
      <c r="EA27" s="156" t="str">
        <f ca="1">IFERROR(OFFSET($Q$51,MATCH(LEFT($DN27),$Q$52:$Q$57,0),MATCH(VALUE(RIGHT($DN27)),$R$51:$Z$51,0)),"")</f>
        <v/>
      </c>
      <c r="EB27" s="156" t="str">
        <f t="shared" ca="1" si="199"/>
        <v/>
      </c>
      <c r="EC27" s="156" t="str">
        <f ca="1">IF(OR(AC27&lt;1,EB27=""),"",IF(LEFT(EB27,3)="Noo","NIe",LEFT(EB27,3))&amp;IF(ISERROR(MATCH(EB27,$Q:$Q,0)),"?",""))</f>
        <v/>
      </c>
      <c r="ED27" s="270" t="str">
        <f t="shared" si="5"/>
        <v>Cos-Ser</v>
      </c>
      <c r="EE27" s="270" t="str">
        <f t="shared" si="6"/>
        <v/>
      </c>
      <c r="EF27" s="270" t="str">
        <f t="shared" si="7"/>
        <v/>
      </c>
      <c r="EG27" s="271" t="str">
        <f t="shared" si="8"/>
        <v/>
      </c>
      <c r="EH27" s="271" t="str">
        <f t="shared" si="9"/>
        <v/>
      </c>
      <c r="EI27" s="271" t="str">
        <f t="shared" si="10"/>
        <v/>
      </c>
      <c r="EJ27" s="271" t="str">
        <f t="shared" si="75"/>
        <v/>
      </c>
      <c r="EK27" s="271"/>
      <c r="EL27" s="272" t="str">
        <f t="shared" ref="EL27" si="581">$AS28</f>
        <v>Bra</v>
      </c>
      <c r="EM27" s="271" t="str">
        <f t="shared" ref="EM27" si="582">$AS29</f>
        <v>Zwi</v>
      </c>
      <c r="EN27" s="271" t="str">
        <f t="shared" ref="EN27" si="583">$AS30</f>
        <v>Cos</v>
      </c>
      <c r="EO27" s="271" t="str">
        <f t="shared" ref="EO27" si="584">$AS31</f>
        <v>Ser</v>
      </c>
      <c r="EP27" s="272" t="str">
        <f t="shared" si="116"/>
        <v/>
      </c>
      <c r="EQ27" s="272"/>
      <c r="ER27" s="272" t="str">
        <f t="shared" ref="ER27" si="585">$AS28</f>
        <v>Bra</v>
      </c>
      <c r="ES27" s="271" t="str">
        <f t="shared" ref="ES27" si="586">$AS29</f>
        <v>Zwi</v>
      </c>
      <c r="ET27" s="271" t="str">
        <f t="shared" ref="ET27" si="587">$AS30</f>
        <v>Cos</v>
      </c>
      <c r="EU27" s="271" t="str">
        <f t="shared" ref="EU27" si="588">$AS31</f>
        <v>Ser</v>
      </c>
      <c r="EV27" s="273"/>
      <c r="EW27" s="272" t="str">
        <f t="shared" ref="EW27" si="589">$AS28</f>
        <v>Bra</v>
      </c>
      <c r="EX27" s="271" t="str">
        <f t="shared" ref="EX27" si="590">$AS29</f>
        <v>Zwi</v>
      </c>
      <c r="EY27" s="271" t="str">
        <f t="shared" ref="EY27" si="591">$AS30</f>
        <v>Cos</v>
      </c>
      <c r="EZ27" s="271" t="str">
        <f t="shared" ref="EZ27" si="592">$AS31</f>
        <v>Ser</v>
      </c>
      <c r="FA27" s="273"/>
      <c r="FB27" s="272" t="str">
        <f t="shared" ref="FB27" si="593">$AS28</f>
        <v>Bra</v>
      </c>
      <c r="FC27" s="271" t="str">
        <f t="shared" ref="FC27" si="594">$AS29</f>
        <v>Zwi</v>
      </c>
      <c r="FD27" s="271" t="str">
        <f t="shared" ref="FD27" si="595">$AS30</f>
        <v>Cos</v>
      </c>
      <c r="FE27" s="271" t="str">
        <f t="shared" ref="FE27" si="596">$AS31</f>
        <v>Ser</v>
      </c>
      <c r="FF27" s="273"/>
      <c r="FG27"/>
      <c r="FJ27" s="279"/>
      <c r="FL27" s="297"/>
      <c r="FM27" s="297"/>
      <c r="FR27" s="297"/>
      <c r="FS27" s="290"/>
      <c r="FX27" s="297"/>
      <c r="FY27" s="290"/>
      <c r="GD27" s="297"/>
      <c r="GE27" s="290"/>
      <c r="GJ27" s="297"/>
      <c r="GK27" s="290"/>
      <c r="GP27" s="297"/>
      <c r="GQ27" s="290"/>
      <c r="GZ27"/>
      <c r="HA27"/>
      <c r="HB27"/>
      <c r="HC27"/>
      <c r="HD27"/>
      <c r="HE27"/>
      <c r="HF27"/>
      <c r="HG27"/>
      <c r="HH27"/>
    </row>
    <row r="28" spans="1:216" x14ac:dyDescent="0.25">
      <c r="A28" s="41">
        <v>9</v>
      </c>
      <c r="B28" s="42">
        <v>43268</v>
      </c>
      <c r="C28" s="72">
        <v>0.83333333333333337</v>
      </c>
      <c r="D28" s="44" t="s">
        <v>251</v>
      </c>
      <c r="E28" s="74" t="s">
        <v>137</v>
      </c>
      <c r="F28" s="212" t="s">
        <v>271</v>
      </c>
      <c r="G28" s="213" t="s">
        <v>126</v>
      </c>
      <c r="H28" s="56"/>
      <c r="I28" s="57"/>
      <c r="J28" s="49"/>
      <c r="K28" s="50" t="str">
        <f t="shared" si="0"/>
        <v/>
      </c>
      <c r="L28" s="51">
        <v>10</v>
      </c>
      <c r="M28" s="49"/>
      <c r="N28" s="58"/>
      <c r="O28" s="59"/>
      <c r="P28" s="60" t="s">
        <v>156</v>
      </c>
      <c r="Q28" s="258" t="s">
        <v>271</v>
      </c>
      <c r="R28" s="382">
        <f t="shared" ref="R28:R31" ca="1" si="597">COUNT(AZ28:BC28)</f>
        <v>0</v>
      </c>
      <c r="S28" s="382">
        <f t="shared" ca="1" si="130"/>
        <v>0</v>
      </c>
      <c r="T28" s="382">
        <f t="shared" ca="1" si="131"/>
        <v>0</v>
      </c>
      <c r="U28" s="382">
        <f t="shared" ca="1" si="132"/>
        <v>0</v>
      </c>
      <c r="V28" s="383">
        <f t="shared" ref="V28:V31" ca="1" si="598">BD28</f>
        <v>0</v>
      </c>
      <c r="W28" s="384">
        <f t="shared" ref="W28:W31" ca="1" si="599">BN28</f>
        <v>0</v>
      </c>
      <c r="X28" s="385">
        <f t="shared" ca="1" si="135"/>
        <v>0</v>
      </c>
      <c r="Y28" s="386">
        <f t="shared" ref="Y28:Y31" ca="1" si="600">BI28</f>
        <v>0</v>
      </c>
      <c r="Z28" s="387" t="str">
        <f ca="1">IF(SUM(OFFSET(R$4:R$7,$AX28,0))=0,"",IFERROR(DG28,"")&amp;IF(SUM(OFFSET(R$4:R$7,$AX28,0))&lt;12,"?",""))</f>
        <v/>
      </c>
      <c r="AA28" s="50" t="str">
        <f ca="1">IF(AK28="","",(IF(V28=AG28,1)+IF(W28=AH28,1)+IF(X28=AI28,1)+IF(Y28=AJ28,1)+IF(Z28=AK28,1))/5*AB28)</f>
        <v/>
      </c>
      <c r="AB28" s="390">
        <v>5</v>
      </c>
      <c r="AC28" s="388">
        <f t="shared" ca="1" si="137"/>
        <v>0</v>
      </c>
      <c r="AD28" s="382">
        <f t="shared" ca="1" si="138"/>
        <v>0</v>
      </c>
      <c r="AE28" s="382">
        <f t="shared" ca="1" si="139"/>
        <v>0</v>
      </c>
      <c r="AF28" s="382">
        <f t="shared" ca="1" si="140"/>
        <v>0</v>
      </c>
      <c r="AG28" s="383">
        <f t="shared" ca="1" si="141"/>
        <v>0</v>
      </c>
      <c r="AH28" s="384">
        <f t="shared" ca="1" si="142"/>
        <v>0</v>
      </c>
      <c r="AI28" s="385">
        <f t="shared" ref="AI28:AI31" ca="1" si="601">AH28-AJ28</f>
        <v>0</v>
      </c>
      <c r="AJ28" s="386">
        <f t="shared" ca="1" si="144"/>
        <v>0</v>
      </c>
      <c r="AK28" s="389" t="str">
        <f ca="1">IF(SUM(OFFSET(AC$4:AC$7,$AX28,0))=0,"",IFERROR($GY28,"")&amp;IF(SUM(OFFSET(AC$4:AC$7,$AX28,0))&lt;12,"?",""))</f>
        <v/>
      </c>
      <c r="AL28" s="270" t="str">
        <f t="shared" si="1"/>
        <v>Bra-Zwi</v>
      </c>
      <c r="AM28" s="270" t="str">
        <f t="shared" si="2"/>
        <v/>
      </c>
      <c r="AN28" s="270" t="str">
        <f t="shared" si="3"/>
        <v/>
      </c>
      <c r="AO28" s="271" t="str">
        <f t="shared" si="29"/>
        <v/>
      </c>
      <c r="AP28" s="271" t="str">
        <f t="shared" si="30"/>
        <v/>
      </c>
      <c r="AQ28" s="271" t="str">
        <f t="shared" si="31"/>
        <v/>
      </c>
      <c r="AR28" s="271" t="str">
        <f t="shared" si="32"/>
        <v/>
      </c>
      <c r="AS28" s="274" t="str">
        <f t="shared" si="302"/>
        <v>Bra</v>
      </c>
      <c r="AT28" s="272" t="str">
        <f t="shared" ref="AT28:AW31" ca="1" si="602">IFERROR(VLOOKUP($AS28&amp;"-"&amp;OFFSET(AT$3,MATCH($E28,$E:$E,0)-MATCH($E$4,$E:$E,0),0),$AL:$AR,4,0),"")</f>
        <v/>
      </c>
      <c r="AU28" s="271" t="str">
        <f t="shared" ca="1" si="602"/>
        <v/>
      </c>
      <c r="AV28" s="271" t="str">
        <f t="shared" ca="1" si="602"/>
        <v/>
      </c>
      <c r="AW28" s="271" t="str">
        <f t="shared" ca="1" si="602"/>
        <v/>
      </c>
      <c r="AX28" s="272">
        <f t="shared" si="111"/>
        <v>24</v>
      </c>
      <c r="AY28" s="272">
        <v>1</v>
      </c>
      <c r="AZ28" s="272" t="str">
        <f t="shared" ref="AZ28:BC31" ca="1" si="603">IFERROR(VLOOKUP($AS28&amp;"-"&amp;OFFSET(AZ$3,MATCH($E28,$E:$E,0)-MATCH($E$4,$E:$E,0),0),$AL:$AR,5,0),"")</f>
        <v/>
      </c>
      <c r="BA28" s="271" t="str">
        <f t="shared" ca="1" si="603"/>
        <v/>
      </c>
      <c r="BB28" s="271" t="str">
        <f t="shared" ca="1" si="603"/>
        <v/>
      </c>
      <c r="BC28" s="271" t="str">
        <f t="shared" ca="1" si="603"/>
        <v/>
      </c>
      <c r="BD28" s="273">
        <f t="shared" ref="BD28:BD31" ca="1" si="604">SUM(AZ28:BC28)</f>
        <v>0</v>
      </c>
      <c r="BE28" s="272" t="str">
        <f t="shared" ref="BE28:BH31" ca="1" si="605">IFERROR(VLOOKUP($AS28&amp;"-"&amp;OFFSET(BE$3,MATCH($E28,$E:$E,0)-MATCH($E$4,$E:$E,0),0),$AL:$AR,6,0),"")</f>
        <v/>
      </c>
      <c r="BF28" s="271" t="str">
        <f t="shared" ca="1" si="605"/>
        <v/>
      </c>
      <c r="BG28" s="271" t="str">
        <f t="shared" ca="1" si="605"/>
        <v/>
      </c>
      <c r="BH28" s="271" t="str">
        <f t="shared" ca="1" si="605"/>
        <v/>
      </c>
      <c r="BI28" s="273">
        <f t="shared" ref="BI28:BI31" ca="1" si="606">SUM(BE28:BH28)</f>
        <v>0</v>
      </c>
      <c r="BJ28" s="272" t="str">
        <f t="shared" ref="BJ28:BM31" ca="1" si="607">IFERROR(VLOOKUP($AS28&amp;"-"&amp;OFFSET(BJ$3,MATCH($E28,$E:$E,0)-MATCH($E$4,$E:$E,0),0),$AL:$AR,2,0),"")</f>
        <v/>
      </c>
      <c r="BK28" s="271" t="str">
        <f t="shared" ca="1" si="607"/>
        <v/>
      </c>
      <c r="BL28" s="271" t="str">
        <f t="shared" ca="1" si="607"/>
        <v/>
      </c>
      <c r="BM28" s="271" t="str">
        <f t="shared" ca="1" si="607"/>
        <v/>
      </c>
      <c r="BN28" s="273">
        <f t="shared" ref="BN28:BN31" ca="1" si="608">SUM(BJ28:BM28)</f>
        <v>0</v>
      </c>
      <c r="BO28"/>
      <c r="BQ28" s="275">
        <f t="shared" ref="BQ28:BQ31" ca="1" si="609">RANK($BD28,OFFSET($BD$4:$BD$7,$AX28,0),0)</f>
        <v>1</v>
      </c>
      <c r="BR28" s="280">
        <f ca="1">BD28+(IF(COUNTIF(OFFSET($BQ$4:$BQ$7,$AX28,0),$BQ28)&gt;1,IF($R28&gt;0,(MAX(OFFSET($R$4:$R$7,$AX28,0))-$R28)*0.1,)))*10^BR$3</f>
        <v>0</v>
      </c>
      <c r="BS28" s="303">
        <f t="shared" ref="BS28:BS31" ca="1" si="610">RANK($BR28,OFFSET($BR$4:$BR$7,$AX28,0),0)</f>
        <v>1</v>
      </c>
      <c r="BT28" s="293">
        <f t="shared" ref="BT28:BT31" ca="1" si="611">COUNTIF(OFFSET(BS$4:BS$7,$AX28,0),BS28)</f>
        <v>4</v>
      </c>
      <c r="BU28" s="293">
        <f t="shared" ref="BU28:BU31" ca="1" si="612">COUNTIF(OFFSET(BS28,1-$AY28,0,$AY28),BS28)</f>
        <v>1</v>
      </c>
      <c r="BV28" s="287" t="str">
        <f t="shared" ref="BV28:BV31" ca="1" si="613">IF(COUNTIF(OFFSET(BS$4:BS$7,$AX28,0),BS28)&gt;1,       TEXT(BT28,"00")&amp;" x "&amp;TEXT(BS28,"00")&amp;"e - "&amp;       TEXT(BU28,"00"),"")</f>
        <v>04 x 01e - 01</v>
      </c>
      <c r="BW28" s="281" t="str">
        <f t="shared" ref="BW28:BW31" ca="1" si="614">IF(BV28="","",
IF(BT28=2,MATCH(LEFT(BV28,LEN(BV28)-2)&amp;TEXT(IF(VALUE(RIGHT(BV28,2))&gt;1,1,2),"00"),OFFSET(BV28,1-$AY28,0,4),0),"")&amp;
IF(BT28=3,MATCH(LEFT(BV28,LEN(BV28)-2)&amp;TEXT(IF(VALUE(RIGHT(BV28,2))&gt;1,1,2),"00"),OFFSET(BV28,1-$AY28,0,4),0)&amp;"/"&amp;
                      MATCH(LEFT(BV28,LEN(BV28)-2)&amp;TEXT(IF(VALUE(RIGHT(BV28,2))&gt;2,2,3),"00"),OFFSET(BV28,1-$AY28,0,4),0),"")&amp;
IF(BT28=4,MATCH(LEFT(BV28,LEN(BV28)-2)&amp;TEXT(IF(VALUE(RIGHT(BV28,2))&gt;1,1,2),"00"),OFFSET(BV28,1-$AY28,0,4),0)&amp;"/"&amp;
                      MATCH(LEFT(BV28,LEN(BV28)-2)&amp;TEXT(IF(VALUE(RIGHT(BV28,2))&gt;2,2,3),"00"),OFFSET(BV28,1-$AY28,0,4),0)&amp;"/"&amp;
                      MATCH(LEFT(BV28,LEN(BV28)-2)&amp;TEXT(IF(VALUE(RIGHT(BV28,2))&gt;3,3,4),"00"),OFFSET(BV28,1-$AY28,0,4),0),""))</f>
        <v>2/3/4</v>
      </c>
      <c r="BX28" s="300" t="e">
        <f t="shared" ref="BX28:BX31" ca="1" si="615">BR28+(
IF(BT28=2,OFFSET($AZ28,0,BW28-1))+
IF(BT28=3,OFFSET($AZ28,0,VALUE(MID(BW28,1,1))-1)+
                     OFFSET($AZ28,0,VALUE(MID(BW28,3,1))-1))+
IF(BT28=4,OFFSET($AZ28,0,VALUE(MID(BW28,1,1))-1)+
                     OFFSET($AZ28,0,VALUE(MID(BW28,3,1))-1)+
                     OFFSET($AZ28,0,VALUE(MID(BW28,5,1))-1))
)*10^BX$3</f>
        <v>#VALUE!</v>
      </c>
      <c r="BY28" s="303" t="e">
        <f t="shared" ref="BY28:BY31" ca="1" si="616">RANK(BX28,OFFSET(BX$4:BX$7,$AX28,0))</f>
        <v>#VALUE!</v>
      </c>
      <c r="BZ28" s="293">
        <f t="shared" ref="BZ28:BZ31" ca="1" si="617">COUNTIF(OFFSET(BY$4:BY$7,$AX28,0),BY28)</f>
        <v>4</v>
      </c>
      <c r="CA28" s="293">
        <f t="shared" ref="CA28:CA31" ca="1" si="618">COUNTIF(OFFSET(BY28,1-$AY28,0,$AY28),BY28)</f>
        <v>1</v>
      </c>
      <c r="CB28" s="287" t="e">
        <f t="shared" ref="CB28:CB31" ca="1" si="619">IF(COUNTIF(OFFSET(BY$4:BY$7,$AX28,0),BY28)&gt;1,       TEXT(BZ28,"00")&amp;" x "&amp;TEXT(BY28,"00")&amp;"e - "&amp;       TEXT(CA28,"00"),"")</f>
        <v>#VALUE!</v>
      </c>
      <c r="CC28" s="281" t="e">
        <f t="shared" ref="CC28:CC31" ca="1" si="620">IF(CB28="","",
IF(BZ28=2,MATCH(LEFT(CB28,LEN(CB28)-2)&amp;TEXT(IF(VALUE(RIGHT(CB28,2))&gt;1,1,2),"00"),OFFSET(CB28,1-$AY28,0,4),0),"")&amp;
IF(BZ28=3,MATCH(LEFT(CB28,LEN(CB28)-2)&amp;TEXT(IF(VALUE(RIGHT(CB28,2))&gt;1,1,2),"00"),OFFSET(CB28,1-$AY28,0,4),0)&amp;"/"&amp;
                      MATCH(LEFT(CB28,LEN(CB28)-2)&amp;TEXT(IF(VALUE(RIGHT(CB28,2))&gt;2,2,3),"00"),OFFSET(CB28,1-$AY28,0,4),0),"")&amp;
IF(BZ28=4,MATCH(LEFT(CB28,LEN(CB28)-2)&amp;TEXT(IF(VALUE(RIGHT(CB28,2))&gt;1,1,2),"00"),OFFSET(CB28,1-$AY28,0,4),0)&amp;"/"&amp;
                      MATCH(LEFT(CB28,LEN(CB28)-2)&amp;TEXT(IF(VALUE(RIGHT(CB28,2))&gt;2,2,3),"00"),OFFSET(CB28,1-$AY28,0,4),0)&amp;"/"&amp;
                      MATCH(LEFT(CB28,LEN(CB28)-2)&amp;TEXT(IF(VALUE(RIGHT(CB28,2))&gt;3,3,4),"00"),OFFSET(CB28,1-$AY28,0,4),0),""))</f>
        <v>#VALUE!</v>
      </c>
      <c r="CD28" s="306" t="e">
        <f t="shared" ref="CD28:CD31" ca="1" si="621">BX28+(
IF(BZ28=2,OFFSET($BE28,0,CC28-1))+
IF(BZ28=3,OFFSET($BE28,0,VALUE(MID(CC28,1,1))-1)+
                     OFFSET($BE28,0,VALUE(MID(CC28,3,1))-1))+
IF(BZ28=4,OFFSET($BE28,0,VALUE(MID(CC28,1,1))-1)+
                     OFFSET($BE28,0,VALUE(MID(CC28,3,1))-1)+
                     OFFSET($BE28,0,VALUE(MID(CC28,5,1))-1))
)*10^CD$3</f>
        <v>#VALUE!</v>
      </c>
      <c r="CE28" s="303" t="e">
        <f t="shared" ref="CE28:CE31" ca="1" si="622">RANK(CD28,OFFSET(CD$4:CD$7,$AX28,0))</f>
        <v>#VALUE!</v>
      </c>
      <c r="CF28" s="293">
        <f t="shared" ref="CF28:CF31" ca="1" si="623">COUNTIF(OFFSET(CE$4:CE$7,$AX28,0),CE28)</f>
        <v>4</v>
      </c>
      <c r="CG28" s="293">
        <f t="shared" ref="CG28:CG31" ca="1" si="624">COUNTIF(OFFSET(CE28,1-$AY28,0,$AY28),CE28)</f>
        <v>1</v>
      </c>
      <c r="CH28" s="287" t="e">
        <f t="shared" ref="CH28:CH31" ca="1" si="625">IF(COUNTIF(OFFSET(CE$4:CE$7,$AX28,0),CE28)&gt;1,       TEXT(CF28,"00")&amp;" x "&amp;TEXT(CE28,"00")&amp;"e - "&amp;       TEXT(CG28,"00"),"")</f>
        <v>#VALUE!</v>
      </c>
      <c r="CI28" s="281" t="e">
        <f t="shared" ref="CI28:CI31" ca="1" si="626">IF(CH28="","",
IF(CF28=2,MATCH(LEFT(CH28,LEN(CH28)-2)&amp;TEXT(IF(VALUE(RIGHT(CH28,2))&gt;1,1,2),"00"),OFFSET(CH28,1-$AY28,0,4),0),"")&amp;
IF(CF28=3,MATCH(LEFT(CH28,LEN(CH28)-2)&amp;TEXT(IF(VALUE(RIGHT(CH28,2))&gt;1,1,2),"00"),OFFSET(CH28,1-$AY28,0,4),0)&amp;"/"&amp;
                      MATCH(LEFT(CH28,LEN(CH28)-2)&amp;TEXT(IF(VALUE(RIGHT(CH28,2))&gt;2,2,3),"00"),OFFSET(CH28,1-$AY28,0,4),0),"")&amp;
IF(CF28=4,MATCH(LEFT(CH28,LEN(CH28)-2)&amp;TEXT(IF(VALUE(RIGHT(CH28,2))&gt;1,1,2),"00"),OFFSET(CH28,1-$AY28,0,4),0)&amp;"/"&amp;
                      MATCH(LEFT(CH28,LEN(CH28)-2)&amp;TEXT(IF(VALUE(RIGHT(CH28,2))&gt;2,2,3),"00"),OFFSET(CH28,1-$AY28,0,4),0)&amp;"/"&amp;
                      MATCH(LEFT(CH28,LEN(CH28)-2)&amp;TEXT(IF(VALUE(RIGHT(CH28,2))&gt;3,3,4),"00"),OFFSET(CH28,1-$AY28,0,4),0),""))</f>
        <v>#VALUE!</v>
      </c>
      <c r="CJ28" s="309" t="e">
        <f t="shared" ref="CJ28:CJ31" ca="1" si="627">CD28+(
IF(CF28=2,OFFSET($BJ28,0,CI28-1))+
IF(CF28=3,OFFSET($BJ28,0,VALUE(MID(CI28,1,1))-1)+
                     OFFSET($BJ28,0,VALUE(MID(CI28,3,1))-1))+
IF(CF28=4,OFFSET($BJ28,0,VALUE(MID(CI28,1,1))-1)+
                     OFFSET($BJ28,0,VALUE(MID(CI28,3,1))-1)+
                     OFFSET($BJ28,0,VALUE(MID(CI28,5,1))-1))
)*10^CJ$3</f>
        <v>#VALUE!</v>
      </c>
      <c r="CK28" s="303" t="e">
        <f t="shared" ref="CK28:CK31" ca="1" si="628">RANK(CJ28,OFFSET(CJ$4:CJ$7,$AX28,0))</f>
        <v>#VALUE!</v>
      </c>
      <c r="CL28" s="293">
        <f t="shared" ref="CL28:CL31" ca="1" si="629">COUNTIF(OFFSET(CK$4:CK$7,$AX28,0),CK28)</f>
        <v>4</v>
      </c>
      <c r="CM28" s="293">
        <f t="shared" ref="CM28:CM31" ca="1" si="630">COUNTIF(OFFSET(CK28,1-$AY28,0,$AY28),CK28)</f>
        <v>1</v>
      </c>
      <c r="CN28" s="287" t="e">
        <f t="shared" ref="CN28:CN31" ca="1" si="631">IF(COUNTIF(OFFSET(CK$4:CK$7,$AX28,0),CK28)&gt;1,       TEXT(CL28,"00")&amp;" x "&amp;TEXT(CK28,"00")&amp;"e - "&amp;       TEXT(CM28,"00"),"")</f>
        <v>#VALUE!</v>
      </c>
      <c r="CO28" s="281" t="e">
        <f t="shared" ref="CO28:CO31" ca="1" si="632">IF(CN28="","",
IF(CL28=2,MATCH(LEFT(CN28,LEN(CN28)-2)&amp;TEXT(IF(VALUE(RIGHT(CN28,2))&gt;1,1,2),"00"),OFFSET(CN28,1-$AY28,0,4),0),"")&amp;
IF(CL28=3,MATCH(LEFT(CN28,LEN(CN28)-2)&amp;TEXT(IF(VALUE(RIGHT(CN28,2))&gt;1,1,2),"00"),OFFSET(CN28,1-$AY28,0,4),0)&amp;"/"&amp;
                      MATCH(LEFT(CN28,LEN(CN28)-2)&amp;TEXT(IF(VALUE(RIGHT(CN28,2))&gt;2,2,3),"00"),OFFSET(CN28,1-$AY28,0,4),0),"")&amp;
IF(CL28=4,MATCH(LEFT(CN28,LEN(CN28)-2)&amp;TEXT(IF(VALUE(RIGHT(CN28,2))&gt;1,1,2),"00"),OFFSET(CN28,1-$AY28,0,4),0)&amp;"/"&amp;
                      MATCH(LEFT(CN28,LEN(CN28)-2)&amp;TEXT(IF(VALUE(RIGHT(CN28,2))&gt;2,2,3),"00"),OFFSET(CN28,1-$AY28,0,4),0)&amp;"/"&amp;
                      MATCH(LEFT(CN28,LEN(CN28)-2)&amp;TEXT(IF(VALUE(RIGHT(CN28,2))&gt;3,3,4),"00"),OFFSET(CN28,1-$AY28,0,4),0),""))</f>
        <v>#VALUE!</v>
      </c>
      <c r="CP28" s="312" t="e">
        <f t="shared" ref="CP28:CP31" ca="1" si="633">CJ28+(
IF(CL28=2,OFFSET($AZ28,0,CO28-1))+
IF(CL28=3,OFFSET($AZ28,0,VALUE(MID(CO28,1,1))-1)+
                     OFFSET($AZ28,0,VALUE(MID(CO28,3,1))-1))+
IF(CL28=4,OFFSET($AZ28,0,VALUE(MID(CO28,1,1))-1)+
                     OFFSET($AZ28,0,VALUE(MID(CO28,3,1))-1)+
                     OFFSET($AZ28,0,VALUE(MID(CO28,5,1))-1))
)*10^CP$3</f>
        <v>#VALUE!</v>
      </c>
      <c r="CQ28" s="303" t="e">
        <f t="shared" ref="CQ28:CQ31" ca="1" si="634">RANK(CP28,OFFSET(CP$4:CP$7,$AX28,0))</f>
        <v>#VALUE!</v>
      </c>
      <c r="CR28" s="293">
        <f t="shared" ref="CR28:CR31" ca="1" si="635">COUNTIF(OFFSET(CQ$4:CQ$7,$AX28,0),CQ28)</f>
        <v>4</v>
      </c>
      <c r="CS28" s="293">
        <f t="shared" ref="CS28:CS31" ca="1" si="636">COUNTIF(OFFSET(CQ28,1-$AY28,0,$AY28),CQ28)</f>
        <v>1</v>
      </c>
      <c r="CT28" s="287" t="e">
        <f t="shared" ref="CT28:CT31" ca="1" si="637">IF(COUNTIF(OFFSET(CQ$4:CQ$7,$AX28,0),CQ28)&gt;1,       TEXT(CR28,"00")&amp;" x "&amp;TEXT(CQ28,"00")&amp;"e - "&amp;       TEXT(CS28,"00"),"")</f>
        <v>#VALUE!</v>
      </c>
      <c r="CU28" s="281" t="e">
        <f t="shared" ref="CU28:CU31" ca="1" si="638">IF(CT28="","",
IF(CR28=2,MATCH(LEFT(CT28,LEN(CT28)-2)&amp;TEXT(IF(VALUE(RIGHT(CT28,2))&gt;1,1,2),"00"),OFFSET(CT28,1-$AY28,0,4),0),"")&amp;
IF(CR28=3,MATCH(LEFT(CT28,LEN(CT28)-2)&amp;TEXT(IF(VALUE(RIGHT(CT28,2))&gt;1,1,2),"00"),OFFSET(CT28,1-$AY28,0,4),0)&amp;"/"&amp;
                      MATCH(LEFT(CT28,LEN(CT28)-2)&amp;TEXT(IF(VALUE(RIGHT(CT28,2))&gt;2,2,3),"00"),OFFSET(CT28,1-$AY28,0,4),0),"")&amp;
IF(CR28=4,MATCH(LEFT(CT28,LEN(CT28)-2)&amp;TEXT(IF(VALUE(RIGHT(CT28,2))&gt;1,1,2),"00"),OFFSET(CT28,1-$AY28,0,4),0)&amp;"/"&amp;
                      MATCH(LEFT(CT28,LEN(CT28)-2)&amp;TEXT(IF(VALUE(RIGHT(CT28,2))&gt;2,2,3),"00"),OFFSET(CT28,1-$AY28,0,4),0)&amp;"/"&amp;
                      MATCH(LEFT(CT28,LEN(CT28)-2)&amp;TEXT(IF(VALUE(RIGHT(CT28,2))&gt;3,3,4),"00"),OFFSET(CT28,1-$AY28,0,4),0),""))</f>
        <v>#VALUE!</v>
      </c>
      <c r="CV28" s="315" t="e">
        <f t="shared" ref="CV28:CV31" ca="1" si="639">CP28+(
IF(CR28=2,OFFSET($BE28,0,CU28-1))+
IF(CR28=3,OFFSET($BE28,0,VALUE(MID(CU28,1,1))-1)+
                     OFFSET($BE28,0,VALUE(MID(CU28,3,1))-1))+
IF(CR28=4,OFFSET($BE28,0,VALUE(MID(CU28,1,1))-1)+
                     OFFSET($BE28,0,VALUE(MID(CU28,3,1))-1)+
                     OFFSET($BE28,0,VALUE(MID(CU28,5,1))-1))
)*10^CV$3</f>
        <v>#VALUE!</v>
      </c>
      <c r="CW28" s="303" t="e">
        <f t="shared" ref="CW28:CW31" ca="1" si="640">RANK(CV28,OFFSET(CV$4:CV$7,$AX28,0))</f>
        <v>#VALUE!</v>
      </c>
      <c r="CX28" s="293">
        <f t="shared" ref="CX28:CX31" ca="1" si="641">COUNTIF(OFFSET(CW$4:CW$7,$AX28,0),CW28)</f>
        <v>4</v>
      </c>
      <c r="CY28" s="293">
        <f t="shared" ref="CY28:CY31" ca="1" si="642">COUNTIF(OFFSET(CW28,1-$AY28,0,$AY28),CW28)</f>
        <v>1</v>
      </c>
      <c r="CZ28" s="287" t="e">
        <f t="shared" ref="CZ28:CZ31" ca="1" si="643">IF(COUNTIF(OFFSET(CW$4:CW$7,$AX28,0),CW28)&gt;1,       TEXT(CX28,"00")&amp;" x "&amp;TEXT(CW28,"00")&amp;"e - "&amp;       TEXT(CY28,"00"),"")</f>
        <v>#VALUE!</v>
      </c>
      <c r="DA28" s="281" t="e">
        <f t="shared" ref="DA28:DA31" ca="1" si="644">IF(CZ28="","",
IF(CX28=2,MATCH(LEFT(CZ28,LEN(CZ28)-2)&amp;TEXT(IF(VALUE(RIGHT(CZ28,2))&gt;1,1,2),"00"),OFFSET(CZ28,1-$AY28,0,4),0),"")&amp;
IF(CX28=3,MATCH(LEFT(CZ28,LEN(CZ28)-2)&amp;TEXT(IF(VALUE(RIGHT(CZ28,2))&gt;1,1,2),"00"),OFFSET(CZ28,1-$AY28,0,4),0)&amp;"/"&amp;
                      MATCH(LEFT(CZ28,LEN(CZ28)-2)&amp;TEXT(IF(VALUE(RIGHT(CZ28,2))&gt;2,2,3),"00"),OFFSET(CZ28,1-$AY28,0,4),0),"")&amp;
IF(CX28=4,MATCH(LEFT(CZ28,LEN(CZ28)-2)&amp;TEXT(IF(VALUE(RIGHT(CZ28,2))&gt;1,1,2),"00"),OFFSET(CZ28,1-$AY28,0,4),0)&amp;"/"&amp;
                      MATCH(LEFT(CZ28,LEN(CZ28)-2)&amp;TEXT(IF(VALUE(RIGHT(CZ28,2))&gt;2,2,3),"00"),OFFSET(CZ28,1-$AY28,0,4),0)&amp;"/"&amp;
                      MATCH(LEFT(CZ28,LEN(CZ28)-2)&amp;TEXT(IF(VALUE(RIGHT(CZ28,2))&gt;3,3,4),"00"),OFFSET(CZ28,1-$AY28,0,4),0),""))</f>
        <v>#VALUE!</v>
      </c>
      <c r="DB28" s="318" t="e">
        <f t="shared" ref="DB28:DB31" ca="1" si="645">CV28+(
IF(CX28=2,OFFSET($BJ28,0,DA28-1))+
IF(CX28=3,OFFSET($BJ28,0,VALUE(MID(DA28,1,1))-1)+
                     OFFSET($BJ28,0,VALUE(MID(DA28,3,1))-1))+
IF(CX28=4,OFFSET($BJ28,0,VALUE(MID(DA28,1,1))-1)+
                     OFFSET($BJ28,0,VALUE(MID(DA28,3,1))-1)+
                     OFFSET($BJ28,0,VALUE(MID(DA28,5,1))-1))
)*10^DB$3</f>
        <v>#VALUE!</v>
      </c>
      <c r="DC28" s="303" t="e">
        <f t="shared" ref="DC28:DC31" ca="1" si="646">RANK(DB28,OFFSET(DB$4:DB$7,$AX28,0))</f>
        <v>#VALUE!</v>
      </c>
      <c r="DD28" s="321" t="e">
        <f t="shared" ca="1" si="191"/>
        <v>#VALUE!</v>
      </c>
      <c r="DE28" s="281" t="e">
        <f t="shared" ref="DE28:DE31" ca="1" si="647">RANK(DD28,OFFSET(DD$4:DD$7,$AX28,0))</f>
        <v>#VALUE!</v>
      </c>
      <c r="DF28" s="324" t="e">
        <f t="shared" ca="1" si="193"/>
        <v>#VALUE!</v>
      </c>
      <c r="DG28" s="281" t="e">
        <f ca="1">RANK(DF28,OFFSET(DF$4:DF$7,$AX28,0))&amp;$E28</f>
        <v>#VALUE!</v>
      </c>
      <c r="DH28" s="348">
        <f ca="1">COUNTIF(OFFSET($DG$4:$DG$7,$AX28,0),$DN28)</f>
        <v>0</v>
      </c>
      <c r="DI28" s="357" t="str">
        <f ca="1">IFERROR(MATCH($DN28,OFFSET($DG$4:$DG$7,$AX28,0),0),"")</f>
        <v/>
      </c>
      <c r="DJ28" s="357" t="str">
        <f t="shared" ref="DJ28:DL31" ca="1" si="648">IF(DJ$3&lt;=COUNTIF(OFFSET($DG$4:$DG$7,$AX28,0),$DN28),DI28+MATCH($DN28,OFFSET(OFFSET($DG$4:$DG$7,$AX28,0),DI28,0),0),"")</f>
        <v/>
      </c>
      <c r="DK28" s="357" t="str">
        <f t="shared" ca="1" si="648"/>
        <v/>
      </c>
      <c r="DL28" s="357" t="str">
        <f t="shared" ca="1" si="648"/>
        <v/>
      </c>
      <c r="DM28" s="350" t="str">
        <f ca="1">CONCATENATE(DI28,DJ28,DK28,DL28)</f>
        <v/>
      </c>
      <c r="DN28" s="351" t="s">
        <v>294</v>
      </c>
      <c r="DO28" s="351" t="str">
        <f ca="1">IF(SUM(OFFSET($R$4:$R$7,$AX28,0))&lt;12,"",
IF($DH28=0,$DO27,
IF($DH28=1,OFFSET($Q$4,VALUE(DM28)-1+$AX28,0),
IF($DH28=2,OFFSET($AS$4,VALUE(MID(DM28,1,1))-1+$AX28,0)&amp;"/"&amp;OFFSET($AS$4,VALUE(MID(DM28,2,1))-1+$AX28,0),
IF($DH28=3,OFFSET($AS$4,VALUE(MID(DM28,1,1))-1+$AX28,0)&amp;"/"&amp;OFFSET($AS$4,VALUE(MID(DM28,2,1))-1+$AX28,0)&amp;"/"&amp;OFFSET($AS$4,VALUE(MID(DM28,3,1))-1+$AX28,0),
CONCATENATE(OFFSET($AS$4,$AX28,0),"/",OFFSET($AS$5,$AX28,0),"/",OFFSET($AS$6,$AX28,0),"/",OFFSET($AS$7,$AX28,0)))))))</f>
        <v/>
      </c>
      <c r="DP28" s="351" t="str">
        <f ca="1">IFERROR(OFFSET($Q$51,MATCH(RIGHT($DN28),$Q$52:$Q$59,0),MATCH(VALUE(LEFT($DN28)),$R$51:$Z$51,0)),"")</f>
        <v/>
      </c>
      <c r="DQ28" s="351" t="str">
        <f t="shared" ca="1" si="67"/>
        <v/>
      </c>
      <c r="DR28" s="353" t="str">
        <f t="shared" ca="1" si="68"/>
        <v/>
      </c>
      <c r="DS28" s="201">
        <f t="shared" ca="1" si="195"/>
        <v>0</v>
      </c>
      <c r="DT28" s="203" t="str">
        <f t="shared" ca="1" si="196"/>
        <v/>
      </c>
      <c r="DU28" s="203" t="str">
        <f t="shared" ref="DU28:DW43" ca="1" si="649">IF(DU$3&lt;=COUNTIF(OFFSET($GY$4:$GY$7,$AX28,0),$DY28),DT28+MATCH($DY28,OFFSET(OFFSET($GY$4:$GY$7,$AX28,0),DT28,0),0),"")</f>
        <v/>
      </c>
      <c r="DV28" s="203" t="str">
        <f t="shared" ca="1" si="649"/>
        <v/>
      </c>
      <c r="DW28" s="203" t="str">
        <f t="shared" ca="1" si="649"/>
        <v/>
      </c>
      <c r="DX28" s="195" t="str">
        <f t="shared" ref="DX28:DX31" ca="1" si="650">CONCATENATE(DT28,DU28,DV28,DW28)</f>
        <v/>
      </c>
      <c r="DY28" s="156" t="s">
        <v>294</v>
      </c>
      <c r="DZ28" s="156" t="str">
        <f ca="1">IF(SUM(OFFSET($AC$4:$AC$7,$AX28,0))&lt;12,"",
IF($DS28=0,$DZ27,
IF($DS28=1,OFFSET($Q$4,VALUE(DX28)-1+$AX28,0),
IF($DS28=2,OFFSET($AS$4,VALUE(MID(DX28,1,1))-1+$AX28,0)&amp;"/"&amp;OFFSET($AS$4,VALUE(MID(DX28,2,1))-1+$AX28,0),
IF($DS28=3,OFFSET($AS$4,VALUE(MID(DX28,1,1))-1+$AX28,0)&amp;"/"&amp;OFFSET($AS$4,VALUE(MID(DX28,2,1))-1+$AX28,0)&amp;"/"&amp;OFFSET($AS$4,VALUE(MID(DX28,3,1))-1+$AX28,0),
CONCATENATE(OFFSET($AS$4,$AX28,0),"/",OFFSET($AS$5,$AX28,0),"/",OFFSET($AS$6,$AX28,0),"/",OFFSET($AS$7,$AX28,0)))))))</f>
        <v/>
      </c>
      <c r="EA28" s="156" t="str">
        <f ca="1">IFERROR(OFFSET($Q$51,MATCH(RIGHT($DY28),$Q$52:$Q$59,0),MATCH(VALUE(LEFT($DY28)),$AC$51:$AK$51,0)),"")</f>
        <v/>
      </c>
      <c r="EB28" s="156" t="str">
        <f t="shared" ca="1" si="199"/>
        <v/>
      </c>
      <c r="EC28" s="156" t="str">
        <f ca="1">IF(OR(AC28&lt;1,EB28=""),"",LEFT(EB28,3)&amp;IF(ISERROR(MATCH(EB28,$Q:$Q,0)),"?",""))</f>
        <v/>
      </c>
      <c r="ED28" s="270" t="str">
        <f t="shared" si="5"/>
        <v>Bra-Zwi</v>
      </c>
      <c r="EE28" s="270" t="str">
        <f t="shared" si="6"/>
        <v/>
      </c>
      <c r="EF28" s="270" t="str">
        <f t="shared" si="7"/>
        <v/>
      </c>
      <c r="EG28" s="271" t="str">
        <f t="shared" si="8"/>
        <v/>
      </c>
      <c r="EH28" s="271" t="str">
        <f t="shared" si="9"/>
        <v/>
      </c>
      <c r="EI28" s="271" t="str">
        <f t="shared" si="10"/>
        <v/>
      </c>
      <c r="EJ28" s="271" t="str">
        <f t="shared" si="75"/>
        <v/>
      </c>
      <c r="EK28" s="274" t="str">
        <f t="shared" si="351"/>
        <v>Bra</v>
      </c>
      <c r="EL28" s="272" t="str">
        <f t="shared" ref="EL28:EO31" ca="1" si="651">IFERROR(VLOOKUP($AS28&amp;"-"&amp;OFFSET(EL$3,MATCH($E28,$E:$E,0)-MATCH($E$4,$E:$E,0),0),$ED:$EK,4,0),"")</f>
        <v/>
      </c>
      <c r="EM28" s="271" t="str">
        <f t="shared" ca="1" si="651"/>
        <v/>
      </c>
      <c r="EN28" s="271" t="str">
        <f t="shared" ca="1" si="651"/>
        <v/>
      </c>
      <c r="EO28" s="271" t="str">
        <f t="shared" ca="1" si="651"/>
        <v/>
      </c>
      <c r="EP28" s="272">
        <f t="shared" si="116"/>
        <v>24</v>
      </c>
      <c r="EQ28" s="272">
        <v>1</v>
      </c>
      <c r="ER28" s="272" t="str">
        <f t="shared" ref="ER28:EU31" ca="1" si="652">IFERROR(VLOOKUP($AS28&amp;"-"&amp;OFFSET(ER$3,MATCH($E28,$E:$E,0)-MATCH($E$4,$E:$E,0),0),$ED:$EJ,5,0),"")</f>
        <v/>
      </c>
      <c r="ES28" s="271" t="str">
        <f t="shared" ca="1" si="652"/>
        <v/>
      </c>
      <c r="ET28" s="271" t="str">
        <f t="shared" ca="1" si="652"/>
        <v/>
      </c>
      <c r="EU28" s="271" t="str">
        <f t="shared" ca="1" si="652"/>
        <v/>
      </c>
      <c r="EV28" s="273">
        <f t="shared" ref="EV28:EV31" ca="1" si="653">SUM(ER28:EU28)</f>
        <v>0</v>
      </c>
      <c r="EW28" s="272" t="str">
        <f t="shared" ref="EW28:EZ31" ca="1" si="654">IFERROR(VLOOKUP($AS28&amp;"-"&amp;OFFSET(EW$3,MATCH($E28,$E:$E,0)-MATCH($E$4,$E:$E,0),0),$ED:$EJ,6,0),"")</f>
        <v/>
      </c>
      <c r="EX28" s="271" t="str">
        <f t="shared" ca="1" si="654"/>
        <v/>
      </c>
      <c r="EY28" s="271" t="str">
        <f t="shared" ca="1" si="654"/>
        <v/>
      </c>
      <c r="EZ28" s="271" t="str">
        <f t="shared" ca="1" si="654"/>
        <v/>
      </c>
      <c r="FA28" s="273">
        <f t="shared" ref="FA28:FA31" ca="1" si="655">SUM(EW28:EZ28)</f>
        <v>0</v>
      </c>
      <c r="FB28" s="272" t="str">
        <f t="shared" ref="FB28:FE31" ca="1" si="656">IFERROR(VLOOKUP($AS28&amp;"-"&amp;OFFSET(FB$3,MATCH($E28,$E:$E,0)-MATCH($E$4,$E:$E,0),0),$ED:$EJ,2,0),"")</f>
        <v/>
      </c>
      <c r="FC28" s="271" t="str">
        <f t="shared" ca="1" si="656"/>
        <v/>
      </c>
      <c r="FD28" s="271" t="str">
        <f t="shared" ca="1" si="656"/>
        <v/>
      </c>
      <c r="FE28" s="271" t="str">
        <f t="shared" ca="1" si="656"/>
        <v/>
      </c>
      <c r="FF28" s="273">
        <f t="shared" ref="FF28:FF31" ca="1" si="657">SUM(FB28:FE28)</f>
        <v>0</v>
      </c>
      <c r="FG28"/>
      <c r="FI28" s="275">
        <f ca="1">RANK($EV28,OFFSET($EV$4:$EV$7,$AX28,0),0)</f>
        <v>1</v>
      </c>
      <c r="FJ28" s="280">
        <f ca="1">EV28+(IF(COUNTIF(OFFSET($FI$4:$FI$7,$AX28,0),$FI28)&gt;1,IF($AC28&gt;0,(MAX(OFFSET($AC$4:$AC$7,$AX28,0))-$AC28)*0.1,)))*10^FJ$3</f>
        <v>0</v>
      </c>
      <c r="FK28" s="303">
        <f ca="1">RANK($FJ28,OFFSET($FJ$4:$FJ$7,$AX28,0),0)</f>
        <v>1</v>
      </c>
      <c r="FL28" s="293">
        <f t="shared" ref="FL28:FL31" ca="1" si="658">COUNTIF(OFFSET(FK$4:FK$7,$AX28,0),FK28)</f>
        <v>4</v>
      </c>
      <c r="FM28" s="293">
        <f t="shared" ref="FM28:FM31" ca="1" si="659">COUNTIF(OFFSET(FK28,1-$AY28,0,$AY28),FK28)</f>
        <v>1</v>
      </c>
      <c r="FN28" s="287" t="str">
        <f t="shared" ref="FN28:FN31" ca="1" si="660">IF(COUNTIF(OFFSET(FK$4:FK$7,$AX28,0),FK28)&gt;1,       TEXT(FL28,"00")&amp;" x "&amp;TEXT(FK28,"00")&amp;"e - "&amp;       TEXT(FM28,"00"),"")</f>
        <v>04 x 01e - 01</v>
      </c>
      <c r="FO28" s="281" t="str">
        <f t="shared" ref="FO28:FO31" ca="1" si="661">IF(FN28="","",
IF(FL28=2,MATCH(LEFT(FN28,LEN(FN28)-2)&amp;TEXT(IF(VALUE(RIGHT(FN28,2))&gt;1,1,2),"00"),OFFSET(FN28,1-$AY28,0,4),0),"")&amp;
IF(FL28=3,MATCH(LEFT(FN28,LEN(FN28)-2)&amp;TEXT(IF(VALUE(RIGHT(FN28,2))&gt;1,1,2),"00"),OFFSET(FN28,1-$AY28,0,4),0)&amp;"/"&amp;
                      MATCH(LEFT(FN28,LEN(FN28)-2)&amp;TEXT(IF(VALUE(RIGHT(FN28,2))&gt;2,2,3),"00"),OFFSET(FN28,1-$AY28,0,4),0),"")&amp;
IF(FL28=4,MATCH(LEFT(FN28,LEN(FN28)-2)&amp;TEXT(IF(VALUE(RIGHT(FN28,2))&gt;1,1,2),"00"),OFFSET(FN28,1-$AY28,0,4),0)&amp;"/"&amp;
                      MATCH(LEFT(FN28,LEN(FN28)-2)&amp;TEXT(IF(VALUE(RIGHT(FN28,2))&gt;2,2,3),"00"),OFFSET(FN28,1-$AY28,0,4),0)&amp;"/"&amp;
                      MATCH(LEFT(FN28,LEN(FN28)-2)&amp;TEXT(IF(VALUE(RIGHT(FN28,2))&gt;3,3,4),"00"),OFFSET(FN28,1-$AY28,0,4),0),""))</f>
        <v>2/3/4</v>
      </c>
      <c r="FP28" s="300" t="e">
        <f t="shared" ref="FP28:FP31" ca="1" si="662">FJ28+(
IF(FL28=2,OFFSET($ER28,0,VALUE(FO28)-1))+
IF(FL28=3,OFFSET($ER28,0,VALUE(MID(FO28,1,1))-1)+
                     OFFSET($ER28,0,VALUE(MID(FO28,3,1))-1))+
IF(FL28=4,OFFSET($ER28,0,VALUE(MID(FO28,1,1))-1)+
                     OFFSET($ER28,0,VALUE(MID(FO28,3,1))-1)+
                     OFFSET($ER28,0,VALUE(MID(FO28,5,1))-1))
)*10^FP$3</f>
        <v>#VALUE!</v>
      </c>
      <c r="FQ28" s="303" t="e">
        <f t="shared" ca="1" si="213"/>
        <v>#VALUE!</v>
      </c>
      <c r="FR28" s="293">
        <f t="shared" ref="FR28:FR31" ca="1" si="663">COUNTIF(OFFSET(FQ$4:FQ$7,$AX28,0),FQ28)</f>
        <v>4</v>
      </c>
      <c r="FS28" s="293">
        <f t="shared" ref="FS28:FS31" ca="1" si="664">COUNTIF(OFFSET(FQ28,1-$AY28,0,$AY28),FQ28)</f>
        <v>1</v>
      </c>
      <c r="FT28" s="287" t="e">
        <f t="shared" ref="FT28:FT31" ca="1" si="665">IF(COUNTIF(OFFSET(FQ$4:FQ$7,$AX28,0),FQ28)&gt;1,       TEXT(FR28,"00")&amp;" x "&amp;TEXT(FQ28,"00")&amp;"e - "&amp;       TEXT(FS28,"00"),"")</f>
        <v>#VALUE!</v>
      </c>
      <c r="FU28" s="281" t="e">
        <f t="shared" ref="FU28:FU31" ca="1" si="666">IF(FT28="","",
IF(FR28=2,MATCH(LEFT(FT28,LEN(FT28)-2)&amp;TEXT(IF(VALUE(RIGHT(FT28,2))&gt;1,1,2),"00"),OFFSET(FT28,1-$AY28,0,4),0),"")&amp;
IF(FR28=3,MATCH(LEFT(FT28,LEN(FT28)-2)&amp;TEXT(IF(VALUE(RIGHT(FT28,2))&gt;1,1,2),"00"),OFFSET(FT28,1-$AY28,0,4),0)&amp;"/"&amp;
                      MATCH(LEFT(FT28,LEN(FT28)-2)&amp;TEXT(IF(VALUE(RIGHT(FT28,2))&gt;2,2,3),"00"),OFFSET(FT28,1-$AY28,0,4),0),"")&amp;
IF(FR28=4,MATCH(LEFT(FT28,LEN(FT28)-2)&amp;TEXT(IF(VALUE(RIGHT(FT28,2))&gt;1,1,2),"00"),OFFSET(FT28,1-$AY28,0,4),0)&amp;"/"&amp;
                      MATCH(LEFT(FT28,LEN(FT28)-2)&amp;TEXT(IF(VALUE(RIGHT(FT28,2))&gt;2,2,3),"00"),OFFSET(FT28,1-$AY28,0,4),0)&amp;"/"&amp;
                      MATCH(LEFT(FT28,LEN(FT28)-2)&amp;TEXT(IF(VALUE(RIGHT(FT28,2))&gt;3,3,4),"00"),OFFSET(FT28,1-$AY28,0,4),0),""))</f>
        <v>#VALUE!</v>
      </c>
      <c r="FV28" s="306" t="e">
        <f t="shared" ref="FV28:FV31" ca="1" si="667">FP28+(
IF(FR28=2,OFFSET($EW28,0,FU28-1))+
IF(FR28=3,OFFSET($EW28,0,VALUE(MID(FU28,1,1))-1)+
                     OFFSET($EW28,0,VALUE(MID(FU28,3,1))-1))+
IF(FR28=4,OFFSET($EW28,0,VALUE(MID(FU28,1,1))-1)+
                     OFFSET($EW28,0,VALUE(MID(FU28,3,1))-1)+
                     OFFSET($EW28,0,VALUE(MID(FU28,5,1))-1))
)*10^FV$3</f>
        <v>#VALUE!</v>
      </c>
      <c r="FW28" s="303" t="e">
        <f t="shared" ref="FW28" ca="1" si="668">RANK(FV28,OFFSET(FV$4:FV$7,$AX28,0))</f>
        <v>#VALUE!</v>
      </c>
      <c r="FX28" s="293">
        <f t="shared" ref="FX28:FX31" ca="1" si="669">COUNTIF(OFFSET(FW$4:FW$7,$AX28,0),FW28)</f>
        <v>4</v>
      </c>
      <c r="FY28" s="293">
        <f t="shared" ref="FY28:FY31" ca="1" si="670">COUNTIF(OFFSET(FW28,1-$AY28,0,$AY28),FW28)</f>
        <v>1</v>
      </c>
      <c r="FZ28" s="287" t="e">
        <f t="shared" ref="FZ28:FZ31" ca="1" si="671">IF(COUNTIF(OFFSET(FW$4:FW$7,$AX28,0),FW28)&gt;1,       TEXT(FX28,"00")&amp;" x "&amp;TEXT(FW28,"00")&amp;"e - "&amp;       TEXT(FY28,"00"),"")</f>
        <v>#VALUE!</v>
      </c>
      <c r="GA28" s="281" t="e">
        <f t="shared" ref="GA28:GA31" ca="1" si="672">IF(FZ28="","",
IF(FX28=2,MATCH(LEFT(FZ28,LEN(FZ28)-2)&amp;TEXT(IF(VALUE(RIGHT(FZ28,2))&gt;1,1,2),"00"),OFFSET(FZ28,1-$AY28,0,4),0),"")&amp;
IF(FX28=3,MATCH(LEFT(FZ28,LEN(FZ28)-2)&amp;TEXT(IF(VALUE(RIGHT(FZ28,2))&gt;1,1,2),"00"),OFFSET(FZ28,1-$AY28,0,4),0)&amp;"/"&amp;
                      MATCH(LEFT(FZ28,LEN(FZ28)-2)&amp;TEXT(IF(VALUE(RIGHT(FZ28,2))&gt;2,2,3),"00"),OFFSET(FZ28,1-$AY28,0,4),0),"")&amp;
IF(FX28=4,MATCH(LEFT(FZ28,LEN(FZ28)-2)&amp;TEXT(IF(VALUE(RIGHT(FZ28,2))&gt;1,1,2),"00"),OFFSET(FZ28,1-$AY28,0,4),0)&amp;"/"&amp;
                      MATCH(LEFT(FZ28,LEN(FZ28)-2)&amp;TEXT(IF(VALUE(RIGHT(FZ28,2))&gt;2,2,3),"00"),OFFSET(FZ28,1-$AY28,0,4),0)&amp;"/"&amp;
                      MATCH(LEFT(FZ28,LEN(FZ28)-2)&amp;TEXT(IF(VALUE(RIGHT(FZ28,2))&gt;3,3,4),"00"),OFFSET(FZ28,1-$AY28,0,4),0),""))</f>
        <v>#VALUE!</v>
      </c>
      <c r="GB28" s="309" t="e">
        <f t="shared" ref="GB28:GB31" ca="1" si="673">FV28+(
IF(FX28=2,OFFSET($FB28,0,GA28-1))+
IF(FX28=3,OFFSET($FB28,0,VALUE(MID(GA28,1,1))-1)+
                     OFFSET($FB28,0,VALUE(MID(GA28,3,1))-1))+
IF(FX28=4,OFFSET($FB28,0,VALUE(MID(GA28,1,1))-1)+
                     OFFSET($FB28,0,VALUE(MID(GA28,3,1))-1)+
                     OFFSET($FB28,0,VALUE(MID(GA28,5,1))-1))
)*10^GB$3</f>
        <v>#VALUE!</v>
      </c>
      <c r="GC28" s="303" t="e">
        <f t="shared" ref="GC28:GC31" ca="1" si="674">RANK(GB28,OFFSET(GB$4:GB$7,$AX28,0))</f>
        <v>#VALUE!</v>
      </c>
      <c r="GD28" s="293">
        <f t="shared" ref="GD28:GD31" ca="1" si="675">COUNTIF(OFFSET(GC$4:GC$7,$AX28,0),GC28)</f>
        <v>4</v>
      </c>
      <c r="GE28" s="293">
        <f t="shared" ref="GE28:GE31" ca="1" si="676">COUNTIF(OFFSET(GC28,1-$AY28,0,$AY28),GC28)</f>
        <v>1</v>
      </c>
      <c r="GF28" s="287" t="e">
        <f t="shared" ref="GF28:GF31" ca="1" si="677">IF(COUNTIF(OFFSET(GC$4:GC$7,$AX28,0),GC28)&gt;1,       TEXT(GD28,"00")&amp;" x "&amp;TEXT(GC28,"00")&amp;"e - "&amp;       TEXT(GE28,"00"),"")</f>
        <v>#VALUE!</v>
      </c>
      <c r="GG28" s="281" t="e">
        <f t="shared" ref="GG28:GG31" ca="1" si="678">IF(GF28="","",
IF(GD28=2,MATCH(LEFT(GF28,LEN(GF28)-2)&amp;TEXT(IF(VALUE(RIGHT(GF28,2))&gt;1,1,2),"00"),OFFSET(GF28,1-$AY28,0,4),0),"")&amp;
IF(GD28=3,MATCH(LEFT(GF28,LEN(GF28)-2)&amp;TEXT(IF(VALUE(RIGHT(GF28,2))&gt;1,1,2),"00"),OFFSET(GF28,1-$AY28,0,4),0)&amp;"/"&amp;
                      MATCH(LEFT(GF28,LEN(GF28)-2)&amp;TEXT(IF(VALUE(RIGHT(GF28,2))&gt;2,2,3),"00"),OFFSET(GF28,1-$AY28,0,4),0),"")&amp;
IF(GD28=4,MATCH(LEFT(GF28,LEN(GF28)-2)&amp;TEXT(IF(VALUE(RIGHT(GF28,2))&gt;1,1,2),"00"),OFFSET(GF28,1-$AY28,0,4),0)&amp;"/"&amp;
                      MATCH(LEFT(GF28,LEN(GF28)-2)&amp;TEXT(IF(VALUE(RIGHT(GF28,2))&gt;2,2,3),"00"),OFFSET(GF28,1-$AY28,0,4),0)&amp;"/"&amp;
                      MATCH(LEFT(GF28,LEN(GF28)-2)&amp;TEXT(IF(VALUE(RIGHT(GF28,2))&gt;3,3,4),"00"),OFFSET(GF28,1-$AY28,0,4),0),""))</f>
        <v>#VALUE!</v>
      </c>
      <c r="GH28" s="312" t="e">
        <f t="shared" ref="GH28:GH31" ca="1" si="679">GB28+(
IF(GD28=2,OFFSET($ER28,0,GG28-1))+
IF(GD28=3,OFFSET($ER28,0,VALUE(MID(GG28,1,1))-1)+
                     OFFSET($ER28,0,VALUE(MID(GG28,3,1))-1))+
IF(GD28=4,OFFSET($ER28,0,VALUE(MID(GG28,1,1))-1)+
                     OFFSET($ER28,0,VALUE(MID(GG28,3,1))-1)+
                     OFFSET($ER28,0,VALUE(MID(GG28,5,1))-1))
)*10^GH$3</f>
        <v>#VALUE!</v>
      </c>
      <c r="GI28" s="303" t="e">
        <f t="shared" ref="GI28:GI31" ca="1" si="680">RANK(GH28,OFFSET(GH$4:GH$7,$AX28,0))</f>
        <v>#VALUE!</v>
      </c>
      <c r="GJ28" s="293">
        <f t="shared" ref="GJ28:GJ31" ca="1" si="681">COUNTIF(OFFSET(GI$4:GI$7,$AX28,0),GI28)</f>
        <v>4</v>
      </c>
      <c r="GK28" s="293">
        <f t="shared" ref="GK28:GK31" ca="1" si="682">COUNTIF(OFFSET(GI28,1-$AY28,0,$AY28),GI28)</f>
        <v>1</v>
      </c>
      <c r="GL28" s="287" t="e">
        <f t="shared" ref="GL28:GL31" ca="1" si="683">IF(COUNTIF(OFFSET(GI$4:GI$7,$AX28,0),GI28)&gt;1,       TEXT(GJ28,"00")&amp;" x "&amp;TEXT(GI28,"00")&amp;"e - "&amp;       TEXT(GK28,"00"),"")</f>
        <v>#VALUE!</v>
      </c>
      <c r="GM28" s="281" t="e">
        <f t="shared" ref="GM28:GM31" ca="1" si="684">IF(GL28="","",
IF(GJ28=2,MATCH(LEFT(GL28,LEN(GL28)-2)&amp;TEXT(IF(VALUE(RIGHT(GL28,2))&gt;1,1,2),"00"),OFFSET(GL28,1-$AY28,0,4),0),"")&amp;
IF(GJ28=3,MATCH(LEFT(GL28,LEN(GL28)-2)&amp;TEXT(IF(VALUE(RIGHT(GL28,2))&gt;1,1,2),"00"),OFFSET(GL28,1-$AY28,0,4),0)&amp;"/"&amp;
                      MATCH(LEFT(GL28,LEN(GL28)-2)&amp;TEXT(IF(VALUE(RIGHT(GL28,2))&gt;2,2,3),"00"),OFFSET(GL28,1-$AY28,0,4),0),"")&amp;
IF(GJ28=4,MATCH(LEFT(GL28,LEN(GL28)-2)&amp;TEXT(IF(VALUE(RIGHT(GL28,2))&gt;1,1,2),"00"),OFFSET(GL28,1-$AY28,0,4),0)&amp;"/"&amp;
                      MATCH(LEFT(GL28,LEN(GL28)-2)&amp;TEXT(IF(VALUE(RIGHT(GL28,2))&gt;2,2,3),"00"),OFFSET(GL28,1-$AY28,0,4),0)&amp;"/"&amp;
                      MATCH(LEFT(GL28,LEN(GL28)-2)&amp;TEXT(IF(VALUE(RIGHT(GL28,2))&gt;3,3,4),"00"),OFFSET(GL28,1-$AY28,0,4),0),""))</f>
        <v>#VALUE!</v>
      </c>
      <c r="GN28" s="315" t="e">
        <f t="shared" ref="GN28:GN31" ca="1" si="685">GH28+(
IF(GJ28=2,OFFSET($EW28,0,GM28-1))+
IF(GJ28=3,OFFSET($EW28,0,VALUE(MID(GM28,1,1))-1)+
                     OFFSET($EW28,0,VALUE(MID(GM28,3,1))-1))+
IF(GJ28=4,OFFSET($EW28,0,VALUE(MID(GM28,1,1))-1)+
                     OFFSET($EW28,0,VALUE(MID(GM28,3,1))-1)+
                     OFFSET($EW28,0,VALUE(MID(GM28,5,1))-1))
)*10^GN$3</f>
        <v>#VALUE!</v>
      </c>
      <c r="GO28" s="303" t="e">
        <f t="shared" ref="GO28:GO31" ca="1" si="686">RANK(GN28,OFFSET(GN$4:GN$7,$AX28,0))</f>
        <v>#VALUE!</v>
      </c>
      <c r="GP28" s="293">
        <f t="shared" ref="GP28:GP31" ca="1" si="687">COUNTIF(OFFSET(GO$4:GO$7,$AX28,0),GO28)</f>
        <v>4</v>
      </c>
      <c r="GQ28" s="293">
        <f t="shared" ref="GQ28:GQ31" ca="1" si="688">COUNTIF(OFFSET(GO28,1-$AY28,0,$AY28),GO28)</f>
        <v>1</v>
      </c>
      <c r="GR28" s="287" t="e">
        <f t="shared" ref="GR28:GR31" ca="1" si="689">IF(COUNTIF(OFFSET(GO$4:GO$7,$AX28,0),GO28)&gt;1,       TEXT(GP28,"00")&amp;" x "&amp;TEXT(GO28,"00")&amp;"e - "&amp;       TEXT(GQ28,"00"),"")</f>
        <v>#VALUE!</v>
      </c>
      <c r="GS28" s="281" t="e">
        <f t="shared" ref="GS28:GS31" ca="1" si="690">IF(GR28="","",
IF(GP28=2,MATCH(LEFT(GR28,LEN(GR28)-2)&amp;TEXT(IF(VALUE(RIGHT(GR28,2))&gt;1,1,2),"00"),OFFSET(GR28,1-$AY28,0,4),0),"")&amp;
IF(GP28=3,MATCH(LEFT(GR28,LEN(GR28)-2)&amp;TEXT(IF(VALUE(RIGHT(GR28,2))&gt;1,1,2),"00"),OFFSET(GR28,1-$AY28,0,4),0)&amp;"/"&amp;
                      MATCH(LEFT(GR28,LEN(GR28)-2)&amp;TEXT(IF(VALUE(RIGHT(GR28,2))&gt;2,2,3),"00"),OFFSET(GR28,1-$AY28,0,4),0),"")&amp;
IF(GP28=4,MATCH(LEFT(GR28,LEN(GR28)-2)&amp;TEXT(IF(VALUE(RIGHT(GR28,2))&gt;1,1,2),"00"),OFFSET(GR28,1-$AY28,0,4),0)&amp;"/"&amp;
                      MATCH(LEFT(GR28,LEN(GR28)-2)&amp;TEXT(IF(VALUE(RIGHT(GR28,2))&gt;2,2,3),"00"),OFFSET(GR28,1-$AY28,0,4),0)&amp;"/"&amp;
                      MATCH(LEFT(GR28,LEN(GR28)-2)&amp;TEXT(IF(VALUE(RIGHT(GR28,2))&gt;3,3,4),"00"),OFFSET(GR28,1-$AY28,0,4),0),""))</f>
        <v>#VALUE!</v>
      </c>
      <c r="GT28" s="318" t="e">
        <f t="shared" ref="GT28:GT31" ca="1" si="691">GN28+(
IF(GP28=2,OFFSET($FB28,0,GS28-1))+
IF(GP28=3,OFFSET($FB28,0,VALUE(MID(GS28,1,1))-1)+
                     OFFSET($FB28,0,VALUE(MID(GS28,3,1))-1))+
IF(GP28=4,OFFSET($FB28,0,VALUE(MID(GS28,1,1))-1)+
                     OFFSET($FB28,0,VALUE(MID(GS28,3,1))-1)+
                     OFFSET($FB28,0,VALUE(MID(GS28,5,1))-1))
)*10^GT$3</f>
        <v>#VALUE!</v>
      </c>
      <c r="GU28" s="303" t="e">
        <f t="shared" ref="GU28:GU31" ca="1" si="692">RANK(GT28,OFFSET(GT$4:GT$7,$AX28,0))</f>
        <v>#VALUE!</v>
      </c>
      <c r="GV28" s="321" t="e">
        <f ca="1">GT28+IF(COUNTIF(OFFSET($GU$4:$GU$7,$AX28,0),GU28)&gt;1,FA28*10^GV$3)</f>
        <v>#VALUE!</v>
      </c>
      <c r="GW28" s="281" t="e">
        <f t="shared" ref="GW28:GW31" ca="1" si="693">RANK(GV28,OFFSET(GV$4:GV$7,$AX28,0))</f>
        <v>#VALUE!</v>
      </c>
      <c r="GX28" s="324" t="e">
        <f ca="1">GV28+IF(COUNTIF(OFFSET($GW$4:$GW$7,$AX28,0),GW28)&gt;1,FF28*10^GX$3)</f>
        <v>#VALUE!</v>
      </c>
      <c r="GY28" s="281" t="e">
        <f ca="1">RANK(GX28,OFFSET(GX$4:GX$7,$AX28,0))&amp;$E28</f>
        <v>#VALUE!</v>
      </c>
      <c r="GZ28"/>
      <c r="HA28"/>
      <c r="HB28"/>
      <c r="HC28"/>
      <c r="HD28"/>
      <c r="HE28"/>
      <c r="HF28"/>
      <c r="HG28"/>
      <c r="HH28"/>
    </row>
    <row r="29" spans="1:216" x14ac:dyDescent="0.25">
      <c r="A29" s="41">
        <v>25</v>
      </c>
      <c r="B29" s="42">
        <v>43273</v>
      </c>
      <c r="C29" s="43">
        <v>0.58333333333333337</v>
      </c>
      <c r="D29" s="44" t="s">
        <v>250</v>
      </c>
      <c r="E29" s="74" t="s">
        <v>137</v>
      </c>
      <c r="F29" s="212" t="s">
        <v>271</v>
      </c>
      <c r="G29" s="213" t="s">
        <v>269</v>
      </c>
      <c r="H29" s="56"/>
      <c r="I29" s="57"/>
      <c r="J29" s="49"/>
      <c r="K29" s="50" t="str">
        <f t="shared" si="0"/>
        <v/>
      </c>
      <c r="L29" s="51">
        <v>10</v>
      </c>
      <c r="M29" s="49"/>
      <c r="N29" s="58"/>
      <c r="O29" s="59"/>
      <c r="P29" s="60" t="s">
        <v>157</v>
      </c>
      <c r="Q29" s="258" t="s">
        <v>126</v>
      </c>
      <c r="R29" s="382">
        <f t="shared" ca="1" si="597"/>
        <v>0</v>
      </c>
      <c r="S29" s="382">
        <f t="shared" ca="1" si="130"/>
        <v>0</v>
      </c>
      <c r="T29" s="382">
        <f t="shared" ca="1" si="131"/>
        <v>0</v>
      </c>
      <c r="U29" s="382">
        <f t="shared" ca="1" si="132"/>
        <v>0</v>
      </c>
      <c r="V29" s="383">
        <f t="shared" ca="1" si="598"/>
        <v>0</v>
      </c>
      <c r="W29" s="384">
        <f t="shared" ca="1" si="599"/>
        <v>0</v>
      </c>
      <c r="X29" s="385">
        <f t="shared" ca="1" si="135"/>
        <v>0</v>
      </c>
      <c r="Y29" s="386">
        <f t="shared" ca="1" si="600"/>
        <v>0</v>
      </c>
      <c r="Z29" s="387" t="str">
        <f ca="1">IF(SUM(OFFSET(R$4:R$7,$AX29,0))=0,"",IFERROR(DG29,"")&amp;IF(SUM(OFFSET(R$4:R$7,$AX29,0))&lt;12,"?",""))</f>
        <v/>
      </c>
      <c r="AA29" s="50" t="str">
        <f ca="1">IF(AK29="","",(IF(V29=AG29,1)+IF(W29=AH29,1)+IF(X29=AI29,1)+IF(Y29=AJ29,1)+IF(Z29=AK29,1))/5*AB29)</f>
        <v/>
      </c>
      <c r="AB29" s="390">
        <v>5</v>
      </c>
      <c r="AC29" s="388">
        <f t="shared" ca="1" si="137"/>
        <v>0</v>
      </c>
      <c r="AD29" s="382">
        <f t="shared" ca="1" si="138"/>
        <v>0</v>
      </c>
      <c r="AE29" s="382">
        <f t="shared" ca="1" si="139"/>
        <v>0</v>
      </c>
      <c r="AF29" s="382">
        <f t="shared" ca="1" si="140"/>
        <v>0</v>
      </c>
      <c r="AG29" s="383">
        <f t="shared" ca="1" si="141"/>
        <v>0</v>
      </c>
      <c r="AH29" s="384">
        <f t="shared" ca="1" si="142"/>
        <v>0</v>
      </c>
      <c r="AI29" s="385">
        <f t="shared" ca="1" si="601"/>
        <v>0</v>
      </c>
      <c r="AJ29" s="386">
        <f t="shared" ca="1" si="144"/>
        <v>0</v>
      </c>
      <c r="AK29" s="389" t="str">
        <f ca="1">IF(SUM(OFFSET(AC$4:AC$7,$AX29,0))=0,"",IFERROR($GY29,"")&amp;IF(SUM(OFFSET(AC$4:AC$7,$AX29,0))&lt;12,"?",""))</f>
        <v/>
      </c>
      <c r="AL29" s="270" t="str">
        <f t="shared" si="1"/>
        <v>Bra-Cos</v>
      </c>
      <c r="AM29" s="270" t="str">
        <f t="shared" si="2"/>
        <v/>
      </c>
      <c r="AN29" s="270" t="str">
        <f t="shared" si="3"/>
        <v/>
      </c>
      <c r="AO29" s="271" t="str">
        <f t="shared" si="29"/>
        <v/>
      </c>
      <c r="AP29" s="271" t="str">
        <f t="shared" si="30"/>
        <v/>
      </c>
      <c r="AQ29" s="271" t="str">
        <f t="shared" si="31"/>
        <v/>
      </c>
      <c r="AR29" s="271" t="str">
        <f t="shared" si="32"/>
        <v/>
      </c>
      <c r="AS29" s="274" t="str">
        <f t="shared" si="302"/>
        <v>Zwi</v>
      </c>
      <c r="AT29" s="272" t="str">
        <f t="shared" ca="1" si="602"/>
        <v/>
      </c>
      <c r="AU29" s="271" t="str">
        <f t="shared" ca="1" si="602"/>
        <v/>
      </c>
      <c r="AV29" s="271" t="str">
        <f t="shared" ca="1" si="602"/>
        <v/>
      </c>
      <c r="AW29" s="271" t="str">
        <f t="shared" ca="1" si="602"/>
        <v/>
      </c>
      <c r="AX29" s="272">
        <f t="shared" si="111"/>
        <v>24</v>
      </c>
      <c r="AY29" s="272">
        <v>2</v>
      </c>
      <c r="AZ29" s="272" t="str">
        <f t="shared" ca="1" si="603"/>
        <v/>
      </c>
      <c r="BA29" s="271" t="str">
        <f t="shared" ca="1" si="603"/>
        <v/>
      </c>
      <c r="BB29" s="271" t="str">
        <f t="shared" ca="1" si="603"/>
        <v/>
      </c>
      <c r="BC29" s="271" t="str">
        <f t="shared" ca="1" si="603"/>
        <v/>
      </c>
      <c r="BD29" s="273">
        <f t="shared" ca="1" si="604"/>
        <v>0</v>
      </c>
      <c r="BE29" s="272" t="str">
        <f t="shared" ca="1" si="605"/>
        <v/>
      </c>
      <c r="BF29" s="271" t="str">
        <f t="shared" ca="1" si="605"/>
        <v/>
      </c>
      <c r="BG29" s="271" t="str">
        <f t="shared" ca="1" si="605"/>
        <v/>
      </c>
      <c r="BH29" s="271" t="str">
        <f t="shared" ca="1" si="605"/>
        <v/>
      </c>
      <c r="BI29" s="273">
        <f t="shared" ca="1" si="606"/>
        <v>0</v>
      </c>
      <c r="BJ29" s="272" t="str">
        <f t="shared" ca="1" si="607"/>
        <v/>
      </c>
      <c r="BK29" s="271" t="str">
        <f t="shared" ca="1" si="607"/>
        <v/>
      </c>
      <c r="BL29" s="271" t="str">
        <f t="shared" ca="1" si="607"/>
        <v/>
      </c>
      <c r="BM29" s="271" t="str">
        <f t="shared" ca="1" si="607"/>
        <v/>
      </c>
      <c r="BN29" s="273">
        <f t="shared" ca="1" si="608"/>
        <v>0</v>
      </c>
      <c r="BO29"/>
      <c r="BQ29" s="276">
        <f t="shared" ca="1" si="609"/>
        <v>1</v>
      </c>
      <c r="BR29" s="282">
        <f ca="1">BD29+(IF(COUNTIF(OFFSET($BQ$4:$BQ$7,$AX29,0),$BQ29)&gt;1,IF($R29&gt;0,(MAX(OFFSET($R$4:$R$7,$AX29,0))-$R29)*0.1,)))*10^BR$3</f>
        <v>0</v>
      </c>
      <c r="BS29" s="304">
        <f t="shared" ca="1" si="610"/>
        <v>1</v>
      </c>
      <c r="BT29" s="294">
        <f t="shared" ca="1" si="611"/>
        <v>4</v>
      </c>
      <c r="BU29" s="294">
        <f t="shared" ca="1" si="612"/>
        <v>2</v>
      </c>
      <c r="BV29" s="288" t="str">
        <f t="shared" ca="1" si="613"/>
        <v>04 x 01e - 02</v>
      </c>
      <c r="BW29" s="298" t="str">
        <f t="shared" ca="1" si="614"/>
        <v>1/3/4</v>
      </c>
      <c r="BX29" s="301" t="e">
        <f t="shared" ca="1" si="615"/>
        <v>#VALUE!</v>
      </c>
      <c r="BY29" s="304" t="e">
        <f t="shared" ca="1" si="616"/>
        <v>#VALUE!</v>
      </c>
      <c r="BZ29" s="294">
        <f t="shared" ca="1" si="617"/>
        <v>4</v>
      </c>
      <c r="CA29" s="294">
        <f t="shared" ca="1" si="618"/>
        <v>2</v>
      </c>
      <c r="CB29" s="288" t="e">
        <f t="shared" ca="1" si="619"/>
        <v>#VALUE!</v>
      </c>
      <c r="CC29" s="298" t="e">
        <f t="shared" ca="1" si="620"/>
        <v>#VALUE!</v>
      </c>
      <c r="CD29" s="307" t="e">
        <f t="shared" ca="1" si="621"/>
        <v>#VALUE!</v>
      </c>
      <c r="CE29" s="304" t="e">
        <f t="shared" ca="1" si="622"/>
        <v>#VALUE!</v>
      </c>
      <c r="CF29" s="294">
        <f t="shared" ca="1" si="623"/>
        <v>4</v>
      </c>
      <c r="CG29" s="294">
        <f t="shared" ca="1" si="624"/>
        <v>2</v>
      </c>
      <c r="CH29" s="288" t="e">
        <f t="shared" ca="1" si="625"/>
        <v>#VALUE!</v>
      </c>
      <c r="CI29" s="298" t="e">
        <f t="shared" ca="1" si="626"/>
        <v>#VALUE!</v>
      </c>
      <c r="CJ29" s="310" t="e">
        <f t="shared" ca="1" si="627"/>
        <v>#VALUE!</v>
      </c>
      <c r="CK29" s="304" t="e">
        <f t="shared" ca="1" si="628"/>
        <v>#VALUE!</v>
      </c>
      <c r="CL29" s="294">
        <f t="shared" ca="1" si="629"/>
        <v>4</v>
      </c>
      <c r="CM29" s="294">
        <f t="shared" ca="1" si="630"/>
        <v>2</v>
      </c>
      <c r="CN29" s="288" t="e">
        <f t="shared" ca="1" si="631"/>
        <v>#VALUE!</v>
      </c>
      <c r="CO29" s="298" t="e">
        <f t="shared" ca="1" si="632"/>
        <v>#VALUE!</v>
      </c>
      <c r="CP29" s="313" t="e">
        <f t="shared" ca="1" si="633"/>
        <v>#VALUE!</v>
      </c>
      <c r="CQ29" s="304" t="e">
        <f t="shared" ca="1" si="634"/>
        <v>#VALUE!</v>
      </c>
      <c r="CR29" s="294">
        <f t="shared" ca="1" si="635"/>
        <v>4</v>
      </c>
      <c r="CS29" s="294">
        <f t="shared" ca="1" si="636"/>
        <v>2</v>
      </c>
      <c r="CT29" s="288" t="e">
        <f t="shared" ca="1" si="637"/>
        <v>#VALUE!</v>
      </c>
      <c r="CU29" s="298" t="e">
        <f t="shared" ca="1" si="638"/>
        <v>#VALUE!</v>
      </c>
      <c r="CV29" s="316" t="e">
        <f t="shared" ca="1" si="639"/>
        <v>#VALUE!</v>
      </c>
      <c r="CW29" s="304" t="e">
        <f t="shared" ca="1" si="640"/>
        <v>#VALUE!</v>
      </c>
      <c r="CX29" s="294">
        <f t="shared" ca="1" si="641"/>
        <v>4</v>
      </c>
      <c r="CY29" s="294">
        <f t="shared" ca="1" si="642"/>
        <v>2</v>
      </c>
      <c r="CZ29" s="288" t="e">
        <f t="shared" ca="1" si="643"/>
        <v>#VALUE!</v>
      </c>
      <c r="DA29" s="298" t="e">
        <f t="shared" ca="1" si="644"/>
        <v>#VALUE!</v>
      </c>
      <c r="DB29" s="319" t="e">
        <f t="shared" ca="1" si="645"/>
        <v>#VALUE!</v>
      </c>
      <c r="DC29" s="304" t="e">
        <f t="shared" ca="1" si="646"/>
        <v>#VALUE!</v>
      </c>
      <c r="DD29" s="322" t="e">
        <f t="shared" ca="1" si="191"/>
        <v>#VALUE!</v>
      </c>
      <c r="DE29" s="283" t="e">
        <f t="shared" ca="1" si="647"/>
        <v>#VALUE!</v>
      </c>
      <c r="DF29" s="325" t="e">
        <f t="shared" ca="1" si="193"/>
        <v>#VALUE!</v>
      </c>
      <c r="DG29" s="283" t="e">
        <f ca="1">RANK(DF29,OFFSET(DF$4:DF$7,$AX29,0))&amp;$E29</f>
        <v>#VALUE!</v>
      </c>
      <c r="DH29" s="348">
        <f ca="1">COUNTIF(OFFSET($DG$4:$DG$7,$AX29,0),$DN29)</f>
        <v>0</v>
      </c>
      <c r="DI29" s="357" t="str">
        <f ca="1">IFERROR(MATCH($DN29,OFFSET($DG$4:$DG$7,$AX29,0),0),"")</f>
        <v/>
      </c>
      <c r="DJ29" s="357" t="str">
        <f t="shared" ca="1" si="648"/>
        <v/>
      </c>
      <c r="DK29" s="357" t="str">
        <f t="shared" ca="1" si="648"/>
        <v/>
      </c>
      <c r="DL29" s="357" t="str">
        <f t="shared" ca="1" si="648"/>
        <v/>
      </c>
      <c r="DM29" s="350" t="str">
        <f ca="1">CONCATENATE(DI29,DJ29,DK29,DL29)</f>
        <v/>
      </c>
      <c r="DN29" s="351" t="s">
        <v>304</v>
      </c>
      <c r="DO29" s="351" t="str">
        <f ca="1">IF(SUM(OFFSET($R$4:$R$7,$AX29,0))&lt;12,"",
IF($DH29=0,$DO28,
IF($DH29=1,OFFSET($Q$4,VALUE(DM29)-1+$AX29,0),
IF($DH29=2,OFFSET($AS$4,VALUE(MID(DM29,1,1))-1+$AX29,0)&amp;"/"&amp;OFFSET($AS$4,VALUE(MID(DM29,2,1))-1+$AX29,0),
IF($DH29=3,OFFSET($AS$4,VALUE(MID(DM29,1,1))-1+$AX29,0)&amp;"/"&amp;OFFSET($AS$4,VALUE(MID(DM29,2,1))-1+$AX29,0)&amp;"/"&amp;OFFSET($AS$4,VALUE(MID(DM29,3,1))-1+$AX29,0),
CONCATENATE(OFFSET($AS$4,$AX29,0),"/",OFFSET($AS$5,$AX29,0),"/",OFFSET($AS$6,$AX29,0),"/",OFFSET($AS$7,$AX29,0)))))))</f>
        <v/>
      </c>
      <c r="DP29" s="351" t="str">
        <f ca="1">IFERROR(OFFSET($Q$51,MATCH(RIGHT($DN29),$Q$52:$Q$59,0),MATCH(VALUE(LEFT($DN29)),$R$51:$Z$51,0)),"")</f>
        <v/>
      </c>
      <c r="DQ29" s="351" t="str">
        <f t="shared" ca="1" si="67"/>
        <v/>
      </c>
      <c r="DR29" s="353" t="str">
        <f t="shared" ca="1" si="68"/>
        <v/>
      </c>
      <c r="DS29" s="201">
        <f t="shared" ca="1" si="195"/>
        <v>0</v>
      </c>
      <c r="DT29" s="203" t="str">
        <f t="shared" ca="1" si="196"/>
        <v/>
      </c>
      <c r="DU29" s="203" t="str">
        <f t="shared" ca="1" si="649"/>
        <v/>
      </c>
      <c r="DV29" s="203" t="str">
        <f t="shared" ca="1" si="649"/>
        <v/>
      </c>
      <c r="DW29" s="203" t="str">
        <f t="shared" ca="1" si="649"/>
        <v/>
      </c>
      <c r="DX29" s="195" t="str">
        <f t="shared" ca="1" si="650"/>
        <v/>
      </c>
      <c r="DY29" s="156" t="s">
        <v>304</v>
      </c>
      <c r="DZ29" s="156" t="str">
        <f ca="1">IF(SUM(OFFSET($AC$4:$AC$7,$AX29,0))&lt;12,"",
IF($DS29=0,$DZ28,
IF($DS29=1,OFFSET($Q$4,VALUE(DX29)-1+$AX29,0),
IF($DS29=2,OFFSET($AS$4,VALUE(MID(DX29,1,1))-1+$AX29,0)&amp;"/"&amp;OFFSET($AS$4,VALUE(MID(DX29,2,1))-1+$AX29,0),
IF($DS29=3,OFFSET($AS$4,VALUE(MID(DX29,1,1))-1+$AX29,0)&amp;"/"&amp;OFFSET($AS$4,VALUE(MID(DX29,2,1))-1+$AX29,0)&amp;"/"&amp;OFFSET($AS$4,VALUE(MID(DX29,3,1))-1+$AX29,0),
CONCATENATE(OFFSET($AS$4,$AX29,0),"/",OFFSET($AS$5,$AX29,0),"/",OFFSET($AS$6,$AX29,0),"/",OFFSET($AS$7,$AX29,0)))))))</f>
        <v/>
      </c>
      <c r="EA29" s="156" t="str">
        <f ca="1">IFERROR(OFFSET($Q$51,MATCH(RIGHT($DY29),$Q$52:$Q$59,0),MATCH(VALUE(LEFT($DY29)),$AC$51:$AK$51,0)),"")</f>
        <v/>
      </c>
      <c r="EB29" s="156" t="str">
        <f t="shared" ca="1" si="199"/>
        <v/>
      </c>
      <c r="EC29" s="156" t="str">
        <f ca="1">IF(OR(AC29&lt;1,EB29=""),"",LEFT(EB29,3)&amp;IF(ISERROR(MATCH(EB29,$Q:$Q,0)),"?",""))</f>
        <v/>
      </c>
      <c r="ED29" s="270" t="str">
        <f t="shared" si="5"/>
        <v>Bra-Cos</v>
      </c>
      <c r="EE29" s="270" t="str">
        <f t="shared" si="6"/>
        <v/>
      </c>
      <c r="EF29" s="270" t="str">
        <f t="shared" si="7"/>
        <v/>
      </c>
      <c r="EG29" s="271" t="str">
        <f t="shared" si="8"/>
        <v/>
      </c>
      <c r="EH29" s="271" t="str">
        <f t="shared" si="9"/>
        <v/>
      </c>
      <c r="EI29" s="271" t="str">
        <f t="shared" si="10"/>
        <v/>
      </c>
      <c r="EJ29" s="271" t="str">
        <f t="shared" si="75"/>
        <v/>
      </c>
      <c r="EK29" s="274" t="str">
        <f t="shared" si="351"/>
        <v>Zwi</v>
      </c>
      <c r="EL29" s="272" t="str">
        <f t="shared" ca="1" si="651"/>
        <v/>
      </c>
      <c r="EM29" s="271" t="str">
        <f t="shared" ca="1" si="651"/>
        <v/>
      </c>
      <c r="EN29" s="271" t="str">
        <f t="shared" ca="1" si="651"/>
        <v/>
      </c>
      <c r="EO29" s="271" t="str">
        <f t="shared" ca="1" si="651"/>
        <v/>
      </c>
      <c r="EP29" s="272">
        <f t="shared" si="116"/>
        <v>24</v>
      </c>
      <c r="EQ29" s="272">
        <v>2</v>
      </c>
      <c r="ER29" s="272" t="str">
        <f t="shared" ca="1" si="652"/>
        <v/>
      </c>
      <c r="ES29" s="271" t="str">
        <f t="shared" ca="1" si="652"/>
        <v/>
      </c>
      <c r="ET29" s="271" t="str">
        <f t="shared" ca="1" si="652"/>
        <v/>
      </c>
      <c r="EU29" s="271" t="str">
        <f t="shared" ca="1" si="652"/>
        <v/>
      </c>
      <c r="EV29" s="273">
        <f t="shared" ca="1" si="653"/>
        <v>0</v>
      </c>
      <c r="EW29" s="272" t="str">
        <f t="shared" ca="1" si="654"/>
        <v/>
      </c>
      <c r="EX29" s="271" t="str">
        <f t="shared" ca="1" si="654"/>
        <v/>
      </c>
      <c r="EY29" s="271" t="str">
        <f t="shared" ca="1" si="654"/>
        <v/>
      </c>
      <c r="EZ29" s="271" t="str">
        <f t="shared" ca="1" si="654"/>
        <v/>
      </c>
      <c r="FA29" s="273">
        <f t="shared" ca="1" si="655"/>
        <v>0</v>
      </c>
      <c r="FB29" s="272" t="str">
        <f t="shared" ca="1" si="656"/>
        <v/>
      </c>
      <c r="FC29" s="271" t="str">
        <f t="shared" ca="1" si="656"/>
        <v/>
      </c>
      <c r="FD29" s="271" t="str">
        <f t="shared" ca="1" si="656"/>
        <v/>
      </c>
      <c r="FE29" s="271" t="str">
        <f t="shared" ca="1" si="656"/>
        <v/>
      </c>
      <c r="FF29" s="273">
        <f t="shared" ca="1" si="657"/>
        <v>0</v>
      </c>
      <c r="FG29"/>
      <c r="FI29" s="276">
        <f ca="1">RANK($EV29,OFFSET($EV$4:$EV$7,$AX29,0),0)</f>
        <v>1</v>
      </c>
      <c r="FJ29" s="282">
        <f ca="1">EV29+(IF(COUNTIF(OFFSET($FI$4:$FI$7,$AX29,0),$FI29)&gt;1,IF($AC29&gt;0,(MAX(OFFSET($AC$4:$AC$7,$AX29,0))-$AC29)*0.1,)))*10^FJ$3</f>
        <v>0</v>
      </c>
      <c r="FK29" s="304">
        <f ca="1">RANK($FJ29,OFFSET($FJ$4:$FJ$7,$AX29,0),0)</f>
        <v>1</v>
      </c>
      <c r="FL29" s="294">
        <f t="shared" ca="1" si="658"/>
        <v>4</v>
      </c>
      <c r="FM29" s="294">
        <f t="shared" ca="1" si="659"/>
        <v>2</v>
      </c>
      <c r="FN29" s="288" t="str">
        <f t="shared" ca="1" si="660"/>
        <v>04 x 01e - 02</v>
      </c>
      <c r="FO29" s="298" t="str">
        <f t="shared" ca="1" si="661"/>
        <v>1/3/4</v>
      </c>
      <c r="FP29" s="301" t="e">
        <f t="shared" ca="1" si="662"/>
        <v>#VALUE!</v>
      </c>
      <c r="FQ29" s="304" t="e">
        <f t="shared" ca="1" si="213"/>
        <v>#VALUE!</v>
      </c>
      <c r="FR29" s="294">
        <f t="shared" ca="1" si="663"/>
        <v>4</v>
      </c>
      <c r="FS29" s="294">
        <f t="shared" ca="1" si="664"/>
        <v>2</v>
      </c>
      <c r="FT29" s="288" t="e">
        <f t="shared" ca="1" si="665"/>
        <v>#VALUE!</v>
      </c>
      <c r="FU29" s="298" t="e">
        <f t="shared" ca="1" si="666"/>
        <v>#VALUE!</v>
      </c>
      <c r="FV29" s="307" t="e">
        <f t="shared" ca="1" si="667"/>
        <v>#VALUE!</v>
      </c>
      <c r="FW29" s="304" t="e">
        <f t="shared" ca="1" si="219"/>
        <v>#VALUE!</v>
      </c>
      <c r="FX29" s="294">
        <f t="shared" ca="1" si="669"/>
        <v>4</v>
      </c>
      <c r="FY29" s="294">
        <f t="shared" ca="1" si="670"/>
        <v>2</v>
      </c>
      <c r="FZ29" s="288" t="e">
        <f t="shared" ca="1" si="671"/>
        <v>#VALUE!</v>
      </c>
      <c r="GA29" s="298" t="e">
        <f t="shared" ca="1" si="672"/>
        <v>#VALUE!</v>
      </c>
      <c r="GB29" s="310" t="e">
        <f t="shared" ca="1" si="673"/>
        <v>#VALUE!</v>
      </c>
      <c r="GC29" s="304" t="e">
        <f t="shared" ca="1" si="674"/>
        <v>#VALUE!</v>
      </c>
      <c r="GD29" s="294">
        <f t="shared" ca="1" si="675"/>
        <v>4</v>
      </c>
      <c r="GE29" s="294">
        <f t="shared" ca="1" si="676"/>
        <v>2</v>
      </c>
      <c r="GF29" s="288" t="e">
        <f t="shared" ca="1" si="677"/>
        <v>#VALUE!</v>
      </c>
      <c r="GG29" s="298" t="e">
        <f t="shared" ca="1" si="678"/>
        <v>#VALUE!</v>
      </c>
      <c r="GH29" s="313" t="e">
        <f t="shared" ca="1" si="679"/>
        <v>#VALUE!</v>
      </c>
      <c r="GI29" s="304" t="e">
        <f t="shared" ca="1" si="680"/>
        <v>#VALUE!</v>
      </c>
      <c r="GJ29" s="294">
        <f t="shared" ca="1" si="681"/>
        <v>4</v>
      </c>
      <c r="GK29" s="294">
        <f t="shared" ca="1" si="682"/>
        <v>2</v>
      </c>
      <c r="GL29" s="288" t="e">
        <f t="shared" ca="1" si="683"/>
        <v>#VALUE!</v>
      </c>
      <c r="GM29" s="298" t="e">
        <f t="shared" ca="1" si="684"/>
        <v>#VALUE!</v>
      </c>
      <c r="GN29" s="316" t="e">
        <f t="shared" ca="1" si="685"/>
        <v>#VALUE!</v>
      </c>
      <c r="GO29" s="304" t="e">
        <f t="shared" ca="1" si="686"/>
        <v>#VALUE!</v>
      </c>
      <c r="GP29" s="294">
        <f t="shared" ca="1" si="687"/>
        <v>4</v>
      </c>
      <c r="GQ29" s="294">
        <f t="shared" ca="1" si="688"/>
        <v>2</v>
      </c>
      <c r="GR29" s="288" t="e">
        <f t="shared" ca="1" si="689"/>
        <v>#VALUE!</v>
      </c>
      <c r="GS29" s="298" t="e">
        <f t="shared" ca="1" si="690"/>
        <v>#VALUE!</v>
      </c>
      <c r="GT29" s="319" t="e">
        <f t="shared" ca="1" si="691"/>
        <v>#VALUE!</v>
      </c>
      <c r="GU29" s="304" t="e">
        <f t="shared" ca="1" si="692"/>
        <v>#VALUE!</v>
      </c>
      <c r="GV29" s="322" t="e">
        <f ca="1">GT29+IF(COUNTIF(OFFSET($GU$4:$GU$7,$AX29,0),GU29)&gt;1,FA29*10^GV$3)</f>
        <v>#VALUE!</v>
      </c>
      <c r="GW29" s="283" t="e">
        <f t="shared" ca="1" si="693"/>
        <v>#VALUE!</v>
      </c>
      <c r="GX29" s="325" t="e">
        <f ca="1">GV29+IF(COUNTIF(OFFSET($GW$4:$GW$7,$AX29,0),GW29)&gt;1,FF29*10^GX$3)</f>
        <v>#VALUE!</v>
      </c>
      <c r="GY29" s="283" t="e">
        <f ca="1">RANK(GX29,OFFSET(GX$4:GX$7,$AX29,0))&amp;$E29</f>
        <v>#VALUE!</v>
      </c>
      <c r="GZ29"/>
      <c r="HA29"/>
      <c r="HB29"/>
      <c r="HC29"/>
      <c r="HD29"/>
      <c r="HE29"/>
      <c r="HF29"/>
      <c r="HG29"/>
      <c r="HH29"/>
    </row>
    <row r="30" spans="1:216" x14ac:dyDescent="0.25">
      <c r="A30" s="41">
        <v>26</v>
      </c>
      <c r="B30" s="42">
        <v>43273</v>
      </c>
      <c r="C30" s="43">
        <v>0.83333333333333337</v>
      </c>
      <c r="D30" s="44" t="s">
        <v>257</v>
      </c>
      <c r="E30" s="74" t="s">
        <v>137</v>
      </c>
      <c r="F30" s="212" t="s">
        <v>270</v>
      </c>
      <c r="G30" s="213" t="s">
        <v>126</v>
      </c>
      <c r="H30" s="56"/>
      <c r="I30" s="57"/>
      <c r="J30" s="49"/>
      <c r="K30" s="50" t="str">
        <f t="shared" si="0"/>
        <v/>
      </c>
      <c r="L30" s="51">
        <v>10</v>
      </c>
      <c r="M30" s="49"/>
      <c r="N30" s="58"/>
      <c r="O30" s="59"/>
      <c r="P30" s="60" t="s">
        <v>158</v>
      </c>
      <c r="Q30" s="258" t="s">
        <v>269</v>
      </c>
      <c r="R30" s="382">
        <f t="shared" ca="1" si="597"/>
        <v>0</v>
      </c>
      <c r="S30" s="382">
        <f t="shared" ca="1" si="130"/>
        <v>0</v>
      </c>
      <c r="T30" s="382">
        <f t="shared" ca="1" si="131"/>
        <v>0</v>
      </c>
      <c r="U30" s="382">
        <f t="shared" ca="1" si="132"/>
        <v>0</v>
      </c>
      <c r="V30" s="383">
        <f t="shared" ca="1" si="598"/>
        <v>0</v>
      </c>
      <c r="W30" s="384">
        <f t="shared" ca="1" si="599"/>
        <v>0</v>
      </c>
      <c r="X30" s="385">
        <f t="shared" ca="1" si="135"/>
        <v>0</v>
      </c>
      <c r="Y30" s="386">
        <f t="shared" ca="1" si="600"/>
        <v>0</v>
      </c>
      <c r="Z30" s="387" t="str">
        <f ca="1">IF(SUM(OFFSET(R$4:R$7,$AX30,0))=0,"",IFERROR(DG30,"")&amp;IF(SUM(OFFSET(R$4:R$7,$AX30,0))&lt;12,"?",""))</f>
        <v/>
      </c>
      <c r="AA30" s="50" t="str">
        <f ca="1">IF(AK30="","",(IF(V30=AG30,1)+IF(W30=AH30,1)+IF(X30=AI30,1)+IF(Y30=AJ30,1)+IF(Z30=AK30,1))/5*AB30)</f>
        <v/>
      </c>
      <c r="AB30" s="390">
        <v>5</v>
      </c>
      <c r="AC30" s="388">
        <f t="shared" ca="1" si="137"/>
        <v>0</v>
      </c>
      <c r="AD30" s="382">
        <f t="shared" ca="1" si="138"/>
        <v>0</v>
      </c>
      <c r="AE30" s="382">
        <f t="shared" ca="1" si="139"/>
        <v>0</v>
      </c>
      <c r="AF30" s="382">
        <f t="shared" ca="1" si="140"/>
        <v>0</v>
      </c>
      <c r="AG30" s="383">
        <f t="shared" ca="1" si="141"/>
        <v>0</v>
      </c>
      <c r="AH30" s="384">
        <f t="shared" ca="1" si="142"/>
        <v>0</v>
      </c>
      <c r="AI30" s="385">
        <f t="shared" ca="1" si="601"/>
        <v>0</v>
      </c>
      <c r="AJ30" s="386">
        <f t="shared" ca="1" si="144"/>
        <v>0</v>
      </c>
      <c r="AK30" s="389" t="str">
        <f ca="1">IF(SUM(OFFSET(AC$4:AC$7,$AX30,0))=0,"",IFERROR($GY30,"")&amp;IF(SUM(OFFSET(AC$4:AC$7,$AX30,0))&lt;12,"?",""))</f>
        <v/>
      </c>
      <c r="AL30" s="270" t="str">
        <f t="shared" si="1"/>
        <v>Ser-Zwi</v>
      </c>
      <c r="AM30" s="270" t="str">
        <f t="shared" si="2"/>
        <v/>
      </c>
      <c r="AN30" s="270" t="str">
        <f t="shared" si="3"/>
        <v/>
      </c>
      <c r="AO30" s="271" t="str">
        <f t="shared" si="29"/>
        <v/>
      </c>
      <c r="AP30" s="271" t="str">
        <f t="shared" si="30"/>
        <v/>
      </c>
      <c r="AQ30" s="271" t="str">
        <f t="shared" si="31"/>
        <v/>
      </c>
      <c r="AR30" s="271" t="str">
        <f t="shared" si="32"/>
        <v/>
      </c>
      <c r="AS30" s="274" t="str">
        <f t="shared" si="302"/>
        <v>Cos</v>
      </c>
      <c r="AT30" s="272" t="str">
        <f t="shared" ca="1" si="602"/>
        <v/>
      </c>
      <c r="AU30" s="271" t="str">
        <f t="shared" ca="1" si="602"/>
        <v/>
      </c>
      <c r="AV30" s="271" t="str">
        <f t="shared" ca="1" si="602"/>
        <v/>
      </c>
      <c r="AW30" s="271" t="str">
        <f t="shared" ca="1" si="602"/>
        <v/>
      </c>
      <c r="AX30" s="272">
        <f t="shared" si="111"/>
        <v>24</v>
      </c>
      <c r="AY30" s="272">
        <v>3</v>
      </c>
      <c r="AZ30" s="272" t="str">
        <f t="shared" ca="1" si="603"/>
        <v/>
      </c>
      <c r="BA30" s="271" t="str">
        <f t="shared" ca="1" si="603"/>
        <v/>
      </c>
      <c r="BB30" s="271" t="str">
        <f t="shared" ca="1" si="603"/>
        <v/>
      </c>
      <c r="BC30" s="271" t="str">
        <f t="shared" ca="1" si="603"/>
        <v/>
      </c>
      <c r="BD30" s="273">
        <f t="shared" ca="1" si="604"/>
        <v>0</v>
      </c>
      <c r="BE30" s="272" t="str">
        <f t="shared" ca="1" si="605"/>
        <v/>
      </c>
      <c r="BF30" s="271" t="str">
        <f t="shared" ca="1" si="605"/>
        <v/>
      </c>
      <c r="BG30" s="271" t="str">
        <f t="shared" ca="1" si="605"/>
        <v/>
      </c>
      <c r="BH30" s="271" t="str">
        <f t="shared" ca="1" si="605"/>
        <v/>
      </c>
      <c r="BI30" s="273">
        <f t="shared" ca="1" si="606"/>
        <v>0</v>
      </c>
      <c r="BJ30" s="272" t="str">
        <f t="shared" ca="1" si="607"/>
        <v/>
      </c>
      <c r="BK30" s="271" t="str">
        <f t="shared" ca="1" si="607"/>
        <v/>
      </c>
      <c r="BL30" s="271" t="str">
        <f t="shared" ca="1" si="607"/>
        <v/>
      </c>
      <c r="BM30" s="271" t="str">
        <f t="shared" ca="1" si="607"/>
        <v/>
      </c>
      <c r="BN30" s="273">
        <f t="shared" ca="1" si="608"/>
        <v>0</v>
      </c>
      <c r="BO30"/>
      <c r="BQ30" s="276">
        <f t="shared" ca="1" si="609"/>
        <v>1</v>
      </c>
      <c r="BR30" s="282">
        <f ca="1">BD30+(IF(COUNTIF(OFFSET($BQ$4:$BQ$7,$AX30,0),$BQ30)&gt;1,IF($R30&gt;0,(MAX(OFFSET($R$4:$R$7,$AX30,0))-$R30)*0.1,)))*10^BR$3</f>
        <v>0</v>
      </c>
      <c r="BS30" s="304">
        <f t="shared" ca="1" si="610"/>
        <v>1</v>
      </c>
      <c r="BT30" s="294">
        <f t="shared" ca="1" si="611"/>
        <v>4</v>
      </c>
      <c r="BU30" s="294">
        <f t="shared" ca="1" si="612"/>
        <v>3</v>
      </c>
      <c r="BV30" s="288" t="str">
        <f t="shared" ca="1" si="613"/>
        <v>04 x 01e - 03</v>
      </c>
      <c r="BW30" s="298" t="str">
        <f t="shared" ca="1" si="614"/>
        <v>1/2/4</v>
      </c>
      <c r="BX30" s="301" t="e">
        <f t="shared" ca="1" si="615"/>
        <v>#VALUE!</v>
      </c>
      <c r="BY30" s="304" t="e">
        <f t="shared" ca="1" si="616"/>
        <v>#VALUE!</v>
      </c>
      <c r="BZ30" s="294">
        <f t="shared" ca="1" si="617"/>
        <v>4</v>
      </c>
      <c r="CA30" s="294">
        <f t="shared" ca="1" si="618"/>
        <v>3</v>
      </c>
      <c r="CB30" s="288" t="e">
        <f t="shared" ca="1" si="619"/>
        <v>#VALUE!</v>
      </c>
      <c r="CC30" s="298" t="e">
        <f t="shared" ca="1" si="620"/>
        <v>#VALUE!</v>
      </c>
      <c r="CD30" s="307" t="e">
        <f t="shared" ca="1" si="621"/>
        <v>#VALUE!</v>
      </c>
      <c r="CE30" s="304" t="e">
        <f t="shared" ca="1" si="622"/>
        <v>#VALUE!</v>
      </c>
      <c r="CF30" s="294">
        <f t="shared" ca="1" si="623"/>
        <v>4</v>
      </c>
      <c r="CG30" s="294">
        <f t="shared" ca="1" si="624"/>
        <v>3</v>
      </c>
      <c r="CH30" s="288" t="e">
        <f t="shared" ca="1" si="625"/>
        <v>#VALUE!</v>
      </c>
      <c r="CI30" s="298" t="e">
        <f t="shared" ca="1" si="626"/>
        <v>#VALUE!</v>
      </c>
      <c r="CJ30" s="310" t="e">
        <f t="shared" ca="1" si="627"/>
        <v>#VALUE!</v>
      </c>
      <c r="CK30" s="304" t="e">
        <f t="shared" ca="1" si="628"/>
        <v>#VALUE!</v>
      </c>
      <c r="CL30" s="294">
        <f t="shared" ca="1" si="629"/>
        <v>4</v>
      </c>
      <c r="CM30" s="294">
        <f t="shared" ca="1" si="630"/>
        <v>3</v>
      </c>
      <c r="CN30" s="288" t="e">
        <f t="shared" ca="1" si="631"/>
        <v>#VALUE!</v>
      </c>
      <c r="CO30" s="298" t="e">
        <f t="shared" ca="1" si="632"/>
        <v>#VALUE!</v>
      </c>
      <c r="CP30" s="313" t="e">
        <f t="shared" ca="1" si="633"/>
        <v>#VALUE!</v>
      </c>
      <c r="CQ30" s="304" t="e">
        <f t="shared" ca="1" si="634"/>
        <v>#VALUE!</v>
      </c>
      <c r="CR30" s="294">
        <f t="shared" ca="1" si="635"/>
        <v>4</v>
      </c>
      <c r="CS30" s="294">
        <f t="shared" ca="1" si="636"/>
        <v>3</v>
      </c>
      <c r="CT30" s="288" t="e">
        <f t="shared" ca="1" si="637"/>
        <v>#VALUE!</v>
      </c>
      <c r="CU30" s="298" t="e">
        <f t="shared" ca="1" si="638"/>
        <v>#VALUE!</v>
      </c>
      <c r="CV30" s="316" t="e">
        <f t="shared" ca="1" si="639"/>
        <v>#VALUE!</v>
      </c>
      <c r="CW30" s="304" t="e">
        <f t="shared" ca="1" si="640"/>
        <v>#VALUE!</v>
      </c>
      <c r="CX30" s="294">
        <f t="shared" ca="1" si="641"/>
        <v>4</v>
      </c>
      <c r="CY30" s="294">
        <f t="shared" ca="1" si="642"/>
        <v>3</v>
      </c>
      <c r="CZ30" s="288" t="e">
        <f t="shared" ca="1" si="643"/>
        <v>#VALUE!</v>
      </c>
      <c r="DA30" s="298" t="e">
        <f t="shared" ca="1" si="644"/>
        <v>#VALUE!</v>
      </c>
      <c r="DB30" s="319" t="e">
        <f t="shared" ca="1" si="645"/>
        <v>#VALUE!</v>
      </c>
      <c r="DC30" s="304" t="e">
        <f t="shared" ca="1" si="646"/>
        <v>#VALUE!</v>
      </c>
      <c r="DD30" s="322" t="e">
        <f t="shared" ca="1" si="191"/>
        <v>#VALUE!</v>
      </c>
      <c r="DE30" s="283" t="e">
        <f t="shared" ca="1" si="647"/>
        <v>#VALUE!</v>
      </c>
      <c r="DF30" s="325" t="e">
        <f t="shared" ca="1" si="193"/>
        <v>#VALUE!</v>
      </c>
      <c r="DG30" s="283" t="e">
        <f ca="1">RANK(DF30,OFFSET(DF$4:DF$7,$AX30,0))&amp;$E30</f>
        <v>#VALUE!</v>
      </c>
      <c r="DH30" s="348">
        <f ca="1">COUNTIF(OFFSET($DG$4:$DG$7,$AX30,0),$DN30)</f>
        <v>0</v>
      </c>
      <c r="DI30" s="357" t="str">
        <f ca="1">IFERROR(MATCH($DN30,OFFSET($DG$4:$DG$7,$AX30,0),0),"")</f>
        <v/>
      </c>
      <c r="DJ30" s="357" t="str">
        <f t="shared" ca="1" si="648"/>
        <v/>
      </c>
      <c r="DK30" s="357" t="str">
        <f t="shared" ca="1" si="648"/>
        <v/>
      </c>
      <c r="DL30" s="357" t="str">
        <f t="shared" ca="1" si="648"/>
        <v/>
      </c>
      <c r="DM30" s="350" t="str">
        <f ca="1">CONCATENATE(DI30,DJ30,DK30,DL30)</f>
        <v/>
      </c>
      <c r="DN30" s="351" t="s">
        <v>344</v>
      </c>
      <c r="DO30" s="351" t="str">
        <f ca="1">IF(SUM(OFFSET($R$4:$R$7,$AX30,0))&lt;12,"",
IF($DH30=0,$DO29,
IF($DH30=1,OFFSET($Q$4,VALUE(DM30)-1+$AX30,0),
IF($DH30=2,OFFSET($AS$4,VALUE(MID(DM30,1,1))-1+$AX30,0)&amp;"/"&amp;OFFSET($AS$4,VALUE(MID(DM30,2,1))-1+$AX30,0),
IF($DH30=3,OFFSET($AS$4,VALUE(MID(DM30,1,1))-1+$AX30,0)&amp;"/"&amp;OFFSET($AS$4,VALUE(MID(DM30,2,1))-1+$AX30,0)&amp;"/"&amp;OFFSET($AS$4,VALUE(MID(DM30,3,1))-1+$AX30,0),
CONCATENATE(OFFSET($AS$4,$AX30,0),"/",OFFSET($AS$5,$AX30,0),"/",OFFSET($AS$6,$AX30,0),"/",OFFSET($AS$7,$AX30,0)))))))</f>
        <v/>
      </c>
      <c r="DP30" s="351" t="str">
        <f ca="1">IFERROR(OFFSET($Q$51,MATCH(RIGHT($DN30),$Q$52:$Q$59,0),MATCH(VALUE(LEFT($DN30)),$R$51:$Z$51,0)),"")</f>
        <v/>
      </c>
      <c r="DQ30" s="351" t="str">
        <f t="shared" ca="1" si="67"/>
        <v/>
      </c>
      <c r="DR30" s="353" t="str">
        <f t="shared" ca="1" si="68"/>
        <v/>
      </c>
      <c r="DS30" s="201">
        <f t="shared" ca="1" si="195"/>
        <v>0</v>
      </c>
      <c r="DT30" s="203" t="str">
        <f t="shared" ca="1" si="196"/>
        <v/>
      </c>
      <c r="DU30" s="203" t="str">
        <f t="shared" ca="1" si="649"/>
        <v/>
      </c>
      <c r="DV30" s="203" t="str">
        <f t="shared" ca="1" si="649"/>
        <v/>
      </c>
      <c r="DW30" s="203" t="str">
        <f t="shared" ca="1" si="649"/>
        <v/>
      </c>
      <c r="DX30" s="195" t="str">
        <f t="shared" ca="1" si="650"/>
        <v/>
      </c>
      <c r="DY30" s="156" t="s">
        <v>344</v>
      </c>
      <c r="DZ30" s="156" t="str">
        <f ca="1">IF(SUM(OFFSET($AC$4:$AC$7,$AX30,0))&lt;12,"",
IF($DS30=0,$DZ29,
IF($DS30=1,OFFSET($Q$4,VALUE(DX30)-1+$AX30,0),
IF($DS30=2,OFFSET($AS$4,VALUE(MID(DX30,1,1))-1+$AX30,0)&amp;"/"&amp;OFFSET($AS$4,VALUE(MID(DX30,2,1))-1+$AX30,0),
IF($DS30=3,OFFSET($AS$4,VALUE(MID(DX30,1,1))-1+$AX30,0)&amp;"/"&amp;OFFSET($AS$4,VALUE(MID(DX30,2,1))-1+$AX30,0)&amp;"/"&amp;OFFSET($AS$4,VALUE(MID(DX30,3,1))-1+$AX30,0),
CONCATENATE(OFFSET($AS$4,$AX30,0),"/",OFFSET($AS$5,$AX30,0),"/",OFFSET($AS$6,$AX30,0),"/",OFFSET($AS$7,$AX30,0)))))))</f>
        <v/>
      </c>
      <c r="EA30" s="156" t="str">
        <f ca="1">IFERROR(OFFSET($Q$51,MATCH(RIGHT($DY30),$Q$52:$Q$59,0),MATCH(VALUE(LEFT($DY30)),$AC$51:$AK$51,0)),"")</f>
        <v/>
      </c>
      <c r="EB30" s="156" t="str">
        <f t="shared" ca="1" si="199"/>
        <v/>
      </c>
      <c r="EC30" s="156" t="str">
        <f ca="1">IF(OR(AC30&lt;1,EB30=""),"",LEFT(EB30,3)&amp;IF(ISERROR(MATCH(EB30,$Q:$Q,0)),"?",""))</f>
        <v/>
      </c>
      <c r="ED30" s="270" t="str">
        <f t="shared" si="5"/>
        <v>Ser-Zwi</v>
      </c>
      <c r="EE30" s="270" t="str">
        <f t="shared" si="6"/>
        <v/>
      </c>
      <c r="EF30" s="270" t="str">
        <f t="shared" si="7"/>
        <v/>
      </c>
      <c r="EG30" s="271" t="str">
        <f t="shared" si="8"/>
        <v/>
      </c>
      <c r="EH30" s="271" t="str">
        <f t="shared" si="9"/>
        <v/>
      </c>
      <c r="EI30" s="271" t="str">
        <f t="shared" si="10"/>
        <v/>
      </c>
      <c r="EJ30" s="271" t="str">
        <f t="shared" si="75"/>
        <v/>
      </c>
      <c r="EK30" s="274" t="str">
        <f t="shared" si="351"/>
        <v>Cos</v>
      </c>
      <c r="EL30" s="272" t="str">
        <f t="shared" ca="1" si="651"/>
        <v/>
      </c>
      <c r="EM30" s="271" t="str">
        <f t="shared" ca="1" si="651"/>
        <v/>
      </c>
      <c r="EN30" s="271" t="str">
        <f t="shared" ca="1" si="651"/>
        <v/>
      </c>
      <c r="EO30" s="271" t="str">
        <f t="shared" ca="1" si="651"/>
        <v/>
      </c>
      <c r="EP30" s="272">
        <f t="shared" si="116"/>
        <v>24</v>
      </c>
      <c r="EQ30" s="272">
        <v>3</v>
      </c>
      <c r="ER30" s="272" t="str">
        <f t="shared" ca="1" si="652"/>
        <v/>
      </c>
      <c r="ES30" s="271" t="str">
        <f t="shared" ca="1" si="652"/>
        <v/>
      </c>
      <c r="ET30" s="271" t="str">
        <f t="shared" ca="1" si="652"/>
        <v/>
      </c>
      <c r="EU30" s="271" t="str">
        <f t="shared" ca="1" si="652"/>
        <v/>
      </c>
      <c r="EV30" s="273">
        <f t="shared" ca="1" si="653"/>
        <v>0</v>
      </c>
      <c r="EW30" s="272" t="str">
        <f t="shared" ca="1" si="654"/>
        <v/>
      </c>
      <c r="EX30" s="271" t="str">
        <f t="shared" ca="1" si="654"/>
        <v/>
      </c>
      <c r="EY30" s="271" t="str">
        <f t="shared" ca="1" si="654"/>
        <v/>
      </c>
      <c r="EZ30" s="271" t="str">
        <f t="shared" ca="1" si="654"/>
        <v/>
      </c>
      <c r="FA30" s="273">
        <f t="shared" ca="1" si="655"/>
        <v>0</v>
      </c>
      <c r="FB30" s="272" t="str">
        <f t="shared" ca="1" si="656"/>
        <v/>
      </c>
      <c r="FC30" s="271" t="str">
        <f t="shared" ca="1" si="656"/>
        <v/>
      </c>
      <c r="FD30" s="271" t="str">
        <f t="shared" ca="1" si="656"/>
        <v/>
      </c>
      <c r="FE30" s="271" t="str">
        <f t="shared" ca="1" si="656"/>
        <v/>
      </c>
      <c r="FF30" s="273">
        <f t="shared" ca="1" si="657"/>
        <v>0</v>
      </c>
      <c r="FG30"/>
      <c r="FI30" s="276">
        <f ca="1">RANK($EV30,OFFSET($EV$4:$EV$7,$AX30,0),0)</f>
        <v>1</v>
      </c>
      <c r="FJ30" s="282">
        <f ca="1">EV30+(IF(COUNTIF(OFFSET($FI$4:$FI$7,$AX30,0),$FI30)&gt;1,IF($AC30&gt;0,(MAX(OFFSET($AC$4:$AC$7,$AX30,0))-$AC30)*0.1,)))*10^FJ$3</f>
        <v>0</v>
      </c>
      <c r="FK30" s="304">
        <f ca="1">RANK($FJ30,OFFSET($FJ$4:$FJ$7,$AX30,0),0)</f>
        <v>1</v>
      </c>
      <c r="FL30" s="294">
        <f t="shared" ca="1" si="658"/>
        <v>4</v>
      </c>
      <c r="FM30" s="294">
        <f t="shared" ca="1" si="659"/>
        <v>3</v>
      </c>
      <c r="FN30" s="288" t="str">
        <f t="shared" ca="1" si="660"/>
        <v>04 x 01e - 03</v>
      </c>
      <c r="FO30" s="298" t="str">
        <f t="shared" ca="1" si="661"/>
        <v>1/2/4</v>
      </c>
      <c r="FP30" s="301" t="e">
        <f t="shared" ca="1" si="662"/>
        <v>#VALUE!</v>
      </c>
      <c r="FQ30" s="304" t="e">
        <f t="shared" ca="1" si="213"/>
        <v>#VALUE!</v>
      </c>
      <c r="FR30" s="294">
        <f t="shared" ca="1" si="663"/>
        <v>4</v>
      </c>
      <c r="FS30" s="294">
        <f t="shared" ca="1" si="664"/>
        <v>3</v>
      </c>
      <c r="FT30" s="288" t="e">
        <f t="shared" ca="1" si="665"/>
        <v>#VALUE!</v>
      </c>
      <c r="FU30" s="298" t="e">
        <f t="shared" ca="1" si="666"/>
        <v>#VALUE!</v>
      </c>
      <c r="FV30" s="307" t="e">
        <f t="shared" ca="1" si="667"/>
        <v>#VALUE!</v>
      </c>
      <c r="FW30" s="304" t="e">
        <f t="shared" ca="1" si="219"/>
        <v>#VALUE!</v>
      </c>
      <c r="FX30" s="294">
        <f t="shared" ca="1" si="669"/>
        <v>4</v>
      </c>
      <c r="FY30" s="294">
        <f t="shared" ca="1" si="670"/>
        <v>3</v>
      </c>
      <c r="FZ30" s="288" t="e">
        <f t="shared" ca="1" si="671"/>
        <v>#VALUE!</v>
      </c>
      <c r="GA30" s="298" t="e">
        <f t="shared" ca="1" si="672"/>
        <v>#VALUE!</v>
      </c>
      <c r="GB30" s="310" t="e">
        <f t="shared" ca="1" si="673"/>
        <v>#VALUE!</v>
      </c>
      <c r="GC30" s="304" t="e">
        <f t="shared" ca="1" si="674"/>
        <v>#VALUE!</v>
      </c>
      <c r="GD30" s="294">
        <f t="shared" ca="1" si="675"/>
        <v>4</v>
      </c>
      <c r="GE30" s="294">
        <f t="shared" ca="1" si="676"/>
        <v>3</v>
      </c>
      <c r="GF30" s="288" t="e">
        <f t="shared" ca="1" si="677"/>
        <v>#VALUE!</v>
      </c>
      <c r="GG30" s="298" t="e">
        <f t="shared" ca="1" si="678"/>
        <v>#VALUE!</v>
      </c>
      <c r="GH30" s="313" t="e">
        <f t="shared" ca="1" si="679"/>
        <v>#VALUE!</v>
      </c>
      <c r="GI30" s="304" t="e">
        <f t="shared" ca="1" si="680"/>
        <v>#VALUE!</v>
      </c>
      <c r="GJ30" s="294">
        <f t="shared" ca="1" si="681"/>
        <v>4</v>
      </c>
      <c r="GK30" s="294">
        <f t="shared" ca="1" si="682"/>
        <v>3</v>
      </c>
      <c r="GL30" s="288" t="e">
        <f t="shared" ca="1" si="683"/>
        <v>#VALUE!</v>
      </c>
      <c r="GM30" s="298" t="e">
        <f t="shared" ca="1" si="684"/>
        <v>#VALUE!</v>
      </c>
      <c r="GN30" s="316" t="e">
        <f t="shared" ca="1" si="685"/>
        <v>#VALUE!</v>
      </c>
      <c r="GO30" s="304" t="e">
        <f t="shared" ca="1" si="686"/>
        <v>#VALUE!</v>
      </c>
      <c r="GP30" s="294">
        <f t="shared" ca="1" si="687"/>
        <v>4</v>
      </c>
      <c r="GQ30" s="294">
        <f t="shared" ca="1" si="688"/>
        <v>3</v>
      </c>
      <c r="GR30" s="288" t="e">
        <f t="shared" ca="1" si="689"/>
        <v>#VALUE!</v>
      </c>
      <c r="GS30" s="298" t="e">
        <f t="shared" ca="1" si="690"/>
        <v>#VALUE!</v>
      </c>
      <c r="GT30" s="319" t="e">
        <f t="shared" ca="1" si="691"/>
        <v>#VALUE!</v>
      </c>
      <c r="GU30" s="304" t="e">
        <f t="shared" ca="1" si="692"/>
        <v>#VALUE!</v>
      </c>
      <c r="GV30" s="322" t="e">
        <f ca="1">GT30+IF(COUNTIF(OFFSET($GU$4:$GU$7,$AX30,0),GU30)&gt;1,FA30*10^GV$3)</f>
        <v>#VALUE!</v>
      </c>
      <c r="GW30" s="283" t="e">
        <f t="shared" ca="1" si="693"/>
        <v>#VALUE!</v>
      </c>
      <c r="GX30" s="325" t="e">
        <f ca="1">GV30+IF(COUNTIF(OFFSET($GW$4:$GW$7,$AX30,0),GW30)&gt;1,FF30*10^GX$3)</f>
        <v>#VALUE!</v>
      </c>
      <c r="GY30" s="283" t="e">
        <f ca="1">RANK(GX30,OFFSET(GX$4:GX$7,$AX30,0))&amp;$E30</f>
        <v>#VALUE!</v>
      </c>
      <c r="GZ30"/>
      <c r="HA30"/>
      <c r="HB30"/>
      <c r="HC30"/>
      <c r="HD30"/>
      <c r="HE30"/>
      <c r="HF30"/>
      <c r="HG30"/>
      <c r="HH30"/>
    </row>
    <row r="31" spans="1:216" x14ac:dyDescent="0.25">
      <c r="A31" s="41">
        <v>41</v>
      </c>
      <c r="B31" s="42">
        <v>43278</v>
      </c>
      <c r="C31" s="43">
        <v>0.83333333333333337</v>
      </c>
      <c r="D31" s="44" t="s">
        <v>248</v>
      </c>
      <c r="E31" s="74" t="s">
        <v>137</v>
      </c>
      <c r="F31" s="212" t="s">
        <v>270</v>
      </c>
      <c r="G31" s="213" t="s">
        <v>271</v>
      </c>
      <c r="H31" s="56"/>
      <c r="I31" s="57"/>
      <c r="J31" s="49"/>
      <c r="K31" s="50" t="str">
        <f t="shared" si="0"/>
        <v/>
      </c>
      <c r="L31" s="51">
        <v>10</v>
      </c>
      <c r="M31" s="49"/>
      <c r="N31" s="58"/>
      <c r="O31" s="59"/>
      <c r="P31" s="60" t="s">
        <v>159</v>
      </c>
      <c r="Q31" s="258" t="s">
        <v>270</v>
      </c>
      <c r="R31" s="382">
        <f t="shared" ca="1" si="597"/>
        <v>0</v>
      </c>
      <c r="S31" s="382">
        <f t="shared" ca="1" si="130"/>
        <v>0</v>
      </c>
      <c r="T31" s="382">
        <f t="shared" ca="1" si="131"/>
        <v>0</v>
      </c>
      <c r="U31" s="382">
        <f t="shared" ca="1" si="132"/>
        <v>0</v>
      </c>
      <c r="V31" s="383">
        <f t="shared" ca="1" si="598"/>
        <v>0</v>
      </c>
      <c r="W31" s="384">
        <f t="shared" ca="1" si="599"/>
        <v>0</v>
      </c>
      <c r="X31" s="385">
        <f t="shared" ca="1" si="135"/>
        <v>0</v>
      </c>
      <c r="Y31" s="386">
        <f t="shared" ca="1" si="600"/>
        <v>0</v>
      </c>
      <c r="Z31" s="387" t="str">
        <f ca="1">IF(SUM(OFFSET(R$4:R$7,$AX31,0))=0,"",IFERROR(DG31,"")&amp;IF(SUM(OFFSET(R$4:R$7,$AX31,0))&lt;12,"?",""))</f>
        <v/>
      </c>
      <c r="AA31" s="50" t="str">
        <f ca="1">IF(AK31="","",(IF(V31=AG31,1)+IF(W31=AH31,1)+IF(X31=AI31,1)+IF(Y31=AJ31,1)+IF(Z31=AK31,1))/5*AB31)</f>
        <v/>
      </c>
      <c r="AB31" s="390">
        <v>5</v>
      </c>
      <c r="AC31" s="388">
        <f t="shared" ca="1" si="137"/>
        <v>0</v>
      </c>
      <c r="AD31" s="382">
        <f t="shared" ca="1" si="138"/>
        <v>0</v>
      </c>
      <c r="AE31" s="382">
        <f t="shared" ca="1" si="139"/>
        <v>0</v>
      </c>
      <c r="AF31" s="382">
        <f t="shared" ca="1" si="140"/>
        <v>0</v>
      </c>
      <c r="AG31" s="383">
        <f t="shared" ca="1" si="141"/>
        <v>0</v>
      </c>
      <c r="AH31" s="384">
        <f t="shared" ca="1" si="142"/>
        <v>0</v>
      </c>
      <c r="AI31" s="385">
        <f t="shared" ca="1" si="601"/>
        <v>0</v>
      </c>
      <c r="AJ31" s="386">
        <f t="shared" ca="1" si="144"/>
        <v>0</v>
      </c>
      <c r="AK31" s="389" t="str">
        <f ca="1">IF(SUM(OFFSET(AC$4:AC$7,$AX31,0))=0,"",IFERROR($GY31,"")&amp;IF(SUM(OFFSET(AC$4:AC$7,$AX31,0))&lt;12,"?",""))</f>
        <v/>
      </c>
      <c r="AL31" s="270" t="str">
        <f t="shared" si="1"/>
        <v>Ser-Bra</v>
      </c>
      <c r="AM31" s="270" t="str">
        <f t="shared" si="2"/>
        <v/>
      </c>
      <c r="AN31" s="270" t="str">
        <f t="shared" si="3"/>
        <v/>
      </c>
      <c r="AO31" s="271" t="str">
        <f t="shared" si="29"/>
        <v/>
      </c>
      <c r="AP31" s="271" t="str">
        <f t="shared" si="30"/>
        <v/>
      </c>
      <c r="AQ31" s="271" t="str">
        <f t="shared" si="31"/>
        <v/>
      </c>
      <c r="AR31" s="271" t="str">
        <f t="shared" si="32"/>
        <v/>
      </c>
      <c r="AS31" s="274" t="str">
        <f t="shared" si="302"/>
        <v>Ser</v>
      </c>
      <c r="AT31" s="272" t="str">
        <f t="shared" ca="1" si="602"/>
        <v/>
      </c>
      <c r="AU31" s="271" t="str">
        <f t="shared" ca="1" si="602"/>
        <v/>
      </c>
      <c r="AV31" s="271" t="str">
        <f t="shared" ca="1" si="602"/>
        <v/>
      </c>
      <c r="AW31" s="271" t="str">
        <f t="shared" ca="1" si="602"/>
        <v/>
      </c>
      <c r="AX31" s="272">
        <f t="shared" si="111"/>
        <v>24</v>
      </c>
      <c r="AY31" s="272">
        <v>4</v>
      </c>
      <c r="AZ31" s="272" t="str">
        <f t="shared" ca="1" si="603"/>
        <v/>
      </c>
      <c r="BA31" s="271" t="str">
        <f t="shared" ca="1" si="603"/>
        <v/>
      </c>
      <c r="BB31" s="271" t="str">
        <f t="shared" ca="1" si="603"/>
        <v/>
      </c>
      <c r="BC31" s="271" t="str">
        <f t="shared" ca="1" si="603"/>
        <v/>
      </c>
      <c r="BD31" s="273">
        <f t="shared" ca="1" si="604"/>
        <v>0</v>
      </c>
      <c r="BE31" s="272" t="str">
        <f t="shared" ca="1" si="605"/>
        <v/>
      </c>
      <c r="BF31" s="271" t="str">
        <f t="shared" ca="1" si="605"/>
        <v/>
      </c>
      <c r="BG31" s="271" t="str">
        <f t="shared" ca="1" si="605"/>
        <v/>
      </c>
      <c r="BH31" s="271" t="str">
        <f t="shared" ca="1" si="605"/>
        <v/>
      </c>
      <c r="BI31" s="273">
        <f t="shared" ca="1" si="606"/>
        <v>0</v>
      </c>
      <c r="BJ31" s="272" t="str">
        <f t="shared" ca="1" si="607"/>
        <v/>
      </c>
      <c r="BK31" s="271" t="str">
        <f t="shared" ca="1" si="607"/>
        <v/>
      </c>
      <c r="BL31" s="271" t="str">
        <f t="shared" ca="1" si="607"/>
        <v/>
      </c>
      <c r="BM31" s="271" t="str">
        <f t="shared" ca="1" si="607"/>
        <v/>
      </c>
      <c r="BN31" s="273">
        <f t="shared" ca="1" si="608"/>
        <v>0</v>
      </c>
      <c r="BO31"/>
      <c r="BQ31" s="277">
        <f t="shared" ca="1" si="609"/>
        <v>1</v>
      </c>
      <c r="BR31" s="284">
        <f ca="1">BD31+(IF(COUNTIF(OFFSET($BQ$4:$BQ$7,$AX31,0),$BQ31)&gt;1,IF($R31&gt;0,(MAX(OFFSET($R$4:$R$7,$AX31,0))-$R31)*0.1,)))*10^BR$3</f>
        <v>0</v>
      </c>
      <c r="BS31" s="305">
        <f t="shared" ca="1" si="610"/>
        <v>1</v>
      </c>
      <c r="BT31" s="295">
        <f t="shared" ca="1" si="611"/>
        <v>4</v>
      </c>
      <c r="BU31" s="295">
        <f t="shared" ca="1" si="612"/>
        <v>4</v>
      </c>
      <c r="BV31" s="289" t="str">
        <f t="shared" ca="1" si="613"/>
        <v>04 x 01e - 04</v>
      </c>
      <c r="BW31" s="299" t="str">
        <f t="shared" ca="1" si="614"/>
        <v>1/2/3</v>
      </c>
      <c r="BX31" s="302" t="e">
        <f t="shared" ca="1" si="615"/>
        <v>#VALUE!</v>
      </c>
      <c r="BY31" s="305" t="e">
        <f t="shared" ca="1" si="616"/>
        <v>#VALUE!</v>
      </c>
      <c r="BZ31" s="295">
        <f t="shared" ca="1" si="617"/>
        <v>4</v>
      </c>
      <c r="CA31" s="295">
        <f t="shared" ca="1" si="618"/>
        <v>4</v>
      </c>
      <c r="CB31" s="289" t="e">
        <f t="shared" ca="1" si="619"/>
        <v>#VALUE!</v>
      </c>
      <c r="CC31" s="299" t="e">
        <f t="shared" ca="1" si="620"/>
        <v>#VALUE!</v>
      </c>
      <c r="CD31" s="308" t="e">
        <f t="shared" ca="1" si="621"/>
        <v>#VALUE!</v>
      </c>
      <c r="CE31" s="305" t="e">
        <f t="shared" ca="1" si="622"/>
        <v>#VALUE!</v>
      </c>
      <c r="CF31" s="295">
        <f t="shared" ca="1" si="623"/>
        <v>4</v>
      </c>
      <c r="CG31" s="295">
        <f t="shared" ca="1" si="624"/>
        <v>4</v>
      </c>
      <c r="CH31" s="289" t="e">
        <f t="shared" ca="1" si="625"/>
        <v>#VALUE!</v>
      </c>
      <c r="CI31" s="299" t="e">
        <f t="shared" ca="1" si="626"/>
        <v>#VALUE!</v>
      </c>
      <c r="CJ31" s="311" t="e">
        <f t="shared" ca="1" si="627"/>
        <v>#VALUE!</v>
      </c>
      <c r="CK31" s="305" t="e">
        <f t="shared" ca="1" si="628"/>
        <v>#VALUE!</v>
      </c>
      <c r="CL31" s="295">
        <f t="shared" ca="1" si="629"/>
        <v>4</v>
      </c>
      <c r="CM31" s="295">
        <f t="shared" ca="1" si="630"/>
        <v>4</v>
      </c>
      <c r="CN31" s="289" t="e">
        <f t="shared" ca="1" si="631"/>
        <v>#VALUE!</v>
      </c>
      <c r="CO31" s="299" t="e">
        <f t="shared" ca="1" si="632"/>
        <v>#VALUE!</v>
      </c>
      <c r="CP31" s="314" t="e">
        <f t="shared" ca="1" si="633"/>
        <v>#VALUE!</v>
      </c>
      <c r="CQ31" s="305" t="e">
        <f t="shared" ca="1" si="634"/>
        <v>#VALUE!</v>
      </c>
      <c r="CR31" s="295">
        <f t="shared" ca="1" si="635"/>
        <v>4</v>
      </c>
      <c r="CS31" s="295">
        <f t="shared" ca="1" si="636"/>
        <v>4</v>
      </c>
      <c r="CT31" s="289" t="e">
        <f t="shared" ca="1" si="637"/>
        <v>#VALUE!</v>
      </c>
      <c r="CU31" s="299" t="e">
        <f t="shared" ca="1" si="638"/>
        <v>#VALUE!</v>
      </c>
      <c r="CV31" s="317" t="e">
        <f t="shared" ca="1" si="639"/>
        <v>#VALUE!</v>
      </c>
      <c r="CW31" s="305" t="e">
        <f t="shared" ca="1" si="640"/>
        <v>#VALUE!</v>
      </c>
      <c r="CX31" s="295">
        <f t="shared" ca="1" si="641"/>
        <v>4</v>
      </c>
      <c r="CY31" s="295">
        <f t="shared" ca="1" si="642"/>
        <v>4</v>
      </c>
      <c r="CZ31" s="289" t="e">
        <f t="shared" ca="1" si="643"/>
        <v>#VALUE!</v>
      </c>
      <c r="DA31" s="299" t="e">
        <f t="shared" ca="1" si="644"/>
        <v>#VALUE!</v>
      </c>
      <c r="DB31" s="320" t="e">
        <f t="shared" ca="1" si="645"/>
        <v>#VALUE!</v>
      </c>
      <c r="DC31" s="305" t="e">
        <f t="shared" ca="1" si="646"/>
        <v>#VALUE!</v>
      </c>
      <c r="DD31" s="323" t="e">
        <f t="shared" ca="1" si="191"/>
        <v>#VALUE!</v>
      </c>
      <c r="DE31" s="285" t="e">
        <f t="shared" ca="1" si="647"/>
        <v>#VALUE!</v>
      </c>
      <c r="DF31" s="326" t="e">
        <f t="shared" ca="1" si="193"/>
        <v>#VALUE!</v>
      </c>
      <c r="DG31" s="285" t="e">
        <f ca="1">RANK(DF31,OFFSET(DF$4:DF$7,$AX31,0))&amp;$E31</f>
        <v>#VALUE!</v>
      </c>
      <c r="DH31" s="348">
        <f ca="1">COUNTIF(OFFSET($DG$4:$DG$7,$AX31,0),$DN31)</f>
        <v>0</v>
      </c>
      <c r="DI31" s="357" t="str">
        <f ca="1">IFERROR(MATCH($DN31,OFFSET($DG$4:$DG$7,$AX31,0),0),"")</f>
        <v/>
      </c>
      <c r="DJ31" s="357" t="str">
        <f t="shared" ca="1" si="648"/>
        <v/>
      </c>
      <c r="DK31" s="357" t="str">
        <f t="shared" ca="1" si="648"/>
        <v/>
      </c>
      <c r="DL31" s="357" t="str">
        <f t="shared" ca="1" si="648"/>
        <v/>
      </c>
      <c r="DM31" s="350" t="str">
        <f ca="1">CONCATENATE(DI31,DJ31,DK31,DL31)</f>
        <v/>
      </c>
      <c r="DN31" s="351" t="s">
        <v>345</v>
      </c>
      <c r="DO31" s="351" t="str">
        <f ca="1">IF(SUM(OFFSET($R$4:$R$7,$AX31,0))&lt;12,"",
IF($DH31=0,$DO30,
IF($DH31=1,OFFSET($Q$4,VALUE(DM31)-1+$AX31,0),
IF($DH31=2,OFFSET($AS$4,VALUE(MID(DM31,1,1))-1+$AX31,0)&amp;"/"&amp;OFFSET($AS$4,VALUE(MID(DM31,2,1))-1+$AX31,0),
IF($DH31=3,OFFSET($AS$4,VALUE(MID(DM31,1,1))-1+$AX31,0)&amp;"/"&amp;OFFSET($AS$4,VALUE(MID(DM31,2,1))-1+$AX31,0)&amp;"/"&amp;OFFSET($AS$4,VALUE(MID(DM31,3,1))-1+$AX31,0),
CONCATENATE(OFFSET($AS$4,$AX31,0),"/",OFFSET($AS$5,$AX31,0),"/",OFFSET($AS$6,$AX31,0),"/",OFFSET($AS$7,$AX31,0)))))))</f>
        <v/>
      </c>
      <c r="DP31" s="351" t="str">
        <f ca="1">IFERROR(OFFSET($Q$51,MATCH(RIGHT($DN31),$Q$52:$Q$59,0),MATCH(VALUE(LEFT($DN31)),$R$51:$Z$51,0)),"")</f>
        <v/>
      </c>
      <c r="DQ31" s="351" t="str">
        <f t="shared" ca="1" si="67"/>
        <v/>
      </c>
      <c r="DR31" s="353" t="str">
        <f t="shared" ca="1" si="68"/>
        <v/>
      </c>
      <c r="DS31" s="201">
        <f t="shared" ca="1" si="195"/>
        <v>0</v>
      </c>
      <c r="DT31" s="203" t="str">
        <f t="shared" ca="1" si="196"/>
        <v/>
      </c>
      <c r="DU31" s="203" t="str">
        <f t="shared" ca="1" si="649"/>
        <v/>
      </c>
      <c r="DV31" s="203" t="str">
        <f t="shared" ca="1" si="649"/>
        <v/>
      </c>
      <c r="DW31" s="203" t="str">
        <f t="shared" ca="1" si="649"/>
        <v/>
      </c>
      <c r="DX31" s="195" t="str">
        <f t="shared" ca="1" si="650"/>
        <v/>
      </c>
      <c r="DY31" s="156" t="s">
        <v>345</v>
      </c>
      <c r="DZ31" s="156" t="str">
        <f ca="1">IF(SUM(OFFSET($AC$4:$AC$7,$AX31,0))&lt;12,"",
IF($DS31=0,$DZ30,
IF($DS31=1,OFFSET($Q$4,VALUE(DX31)-1+$AX31,0),
IF($DS31=2,OFFSET($AS$4,VALUE(MID(DX31,1,1))-1+$AX31,0)&amp;"/"&amp;OFFSET($AS$4,VALUE(MID(DX31,2,1))-1+$AX31,0),
IF($DS31=3,OFFSET($AS$4,VALUE(MID(DX31,1,1))-1+$AX31,0)&amp;"/"&amp;OFFSET($AS$4,VALUE(MID(DX31,2,1))-1+$AX31,0)&amp;"/"&amp;OFFSET($AS$4,VALUE(MID(DX31,3,1))-1+$AX31,0),
CONCATENATE(OFFSET($AS$4,$AX31,0),"/",OFFSET($AS$5,$AX31,0),"/",OFFSET($AS$6,$AX31,0),"/",OFFSET($AS$7,$AX31,0)))))))</f>
        <v/>
      </c>
      <c r="EA31" s="156" t="str">
        <f ca="1">IFERROR(OFFSET($Q$51,MATCH(RIGHT($DY31),$Q$52:$Q$59,0),MATCH(VALUE(LEFT($DY31)),$AC$51:$AK$51,0)),"")</f>
        <v/>
      </c>
      <c r="EB31" s="156" t="str">
        <f t="shared" ca="1" si="199"/>
        <v/>
      </c>
      <c r="EC31" s="156" t="str">
        <f ca="1">IF(OR(AC31&lt;1,EB31=""),"",LEFT(EB31,3)&amp;IF(ISERROR(MATCH(EB31,$Q:$Q,0)),"?",""))</f>
        <v/>
      </c>
      <c r="ED31" s="270" t="str">
        <f t="shared" si="5"/>
        <v>Ser-Bra</v>
      </c>
      <c r="EE31" s="270" t="str">
        <f t="shared" si="6"/>
        <v/>
      </c>
      <c r="EF31" s="270" t="str">
        <f t="shared" si="7"/>
        <v/>
      </c>
      <c r="EG31" s="271" t="str">
        <f t="shared" si="8"/>
        <v/>
      </c>
      <c r="EH31" s="271" t="str">
        <f t="shared" si="9"/>
        <v/>
      </c>
      <c r="EI31" s="271" t="str">
        <f t="shared" si="10"/>
        <v/>
      </c>
      <c r="EJ31" s="271" t="str">
        <f t="shared" si="75"/>
        <v/>
      </c>
      <c r="EK31" s="274" t="str">
        <f t="shared" si="351"/>
        <v>Ser</v>
      </c>
      <c r="EL31" s="272" t="str">
        <f t="shared" ca="1" si="651"/>
        <v/>
      </c>
      <c r="EM31" s="271" t="str">
        <f t="shared" ca="1" si="651"/>
        <v/>
      </c>
      <c r="EN31" s="271" t="str">
        <f t="shared" ca="1" si="651"/>
        <v/>
      </c>
      <c r="EO31" s="271" t="str">
        <f t="shared" ca="1" si="651"/>
        <v/>
      </c>
      <c r="EP31" s="272">
        <f t="shared" si="116"/>
        <v>24</v>
      </c>
      <c r="EQ31" s="272">
        <v>4</v>
      </c>
      <c r="ER31" s="272" t="str">
        <f t="shared" ca="1" si="652"/>
        <v/>
      </c>
      <c r="ES31" s="271" t="str">
        <f t="shared" ca="1" si="652"/>
        <v/>
      </c>
      <c r="ET31" s="271" t="str">
        <f t="shared" ca="1" si="652"/>
        <v/>
      </c>
      <c r="EU31" s="271" t="str">
        <f t="shared" ca="1" si="652"/>
        <v/>
      </c>
      <c r="EV31" s="273">
        <f t="shared" ca="1" si="653"/>
        <v>0</v>
      </c>
      <c r="EW31" s="272" t="str">
        <f t="shared" ca="1" si="654"/>
        <v/>
      </c>
      <c r="EX31" s="271" t="str">
        <f t="shared" ca="1" si="654"/>
        <v/>
      </c>
      <c r="EY31" s="271" t="str">
        <f t="shared" ca="1" si="654"/>
        <v/>
      </c>
      <c r="EZ31" s="271" t="str">
        <f t="shared" ca="1" si="654"/>
        <v/>
      </c>
      <c r="FA31" s="273">
        <f t="shared" ca="1" si="655"/>
        <v>0</v>
      </c>
      <c r="FB31" s="272" t="str">
        <f t="shared" ca="1" si="656"/>
        <v/>
      </c>
      <c r="FC31" s="271" t="str">
        <f t="shared" ca="1" si="656"/>
        <v/>
      </c>
      <c r="FD31" s="271" t="str">
        <f t="shared" ca="1" si="656"/>
        <v/>
      </c>
      <c r="FE31" s="271" t="str">
        <f t="shared" ca="1" si="656"/>
        <v/>
      </c>
      <c r="FF31" s="273">
        <f t="shared" ca="1" si="657"/>
        <v>0</v>
      </c>
      <c r="FG31"/>
      <c r="FI31" s="277">
        <f ca="1">RANK($EV31,OFFSET($EV$4:$EV$7,$AX31,0),0)</f>
        <v>1</v>
      </c>
      <c r="FJ31" s="284">
        <f ca="1">EV31+(IF(COUNTIF(OFFSET($FI$4:$FI$7,$AX31,0),$FI31)&gt;1,IF($AC31&gt;0,(MAX(OFFSET($AC$4:$AC$7,$AX31,0))-$AC31)*0.1,)))*10^FJ$3</f>
        <v>0</v>
      </c>
      <c r="FK31" s="305">
        <f ca="1">RANK($FJ31,OFFSET($FJ$4:$FJ$7,$AX31,0),0)</f>
        <v>1</v>
      </c>
      <c r="FL31" s="295">
        <f t="shared" ca="1" si="658"/>
        <v>4</v>
      </c>
      <c r="FM31" s="295">
        <f t="shared" ca="1" si="659"/>
        <v>4</v>
      </c>
      <c r="FN31" s="289" t="str">
        <f t="shared" ca="1" si="660"/>
        <v>04 x 01e - 04</v>
      </c>
      <c r="FO31" s="299" t="str">
        <f t="shared" ca="1" si="661"/>
        <v>1/2/3</v>
      </c>
      <c r="FP31" s="302" t="e">
        <f t="shared" ca="1" si="662"/>
        <v>#VALUE!</v>
      </c>
      <c r="FQ31" s="305" t="e">
        <f t="shared" ca="1" si="213"/>
        <v>#VALUE!</v>
      </c>
      <c r="FR31" s="295">
        <f t="shared" ca="1" si="663"/>
        <v>4</v>
      </c>
      <c r="FS31" s="295">
        <f t="shared" ca="1" si="664"/>
        <v>4</v>
      </c>
      <c r="FT31" s="289" t="e">
        <f t="shared" ca="1" si="665"/>
        <v>#VALUE!</v>
      </c>
      <c r="FU31" s="299" t="e">
        <f t="shared" ca="1" si="666"/>
        <v>#VALUE!</v>
      </c>
      <c r="FV31" s="308" t="e">
        <f t="shared" ca="1" si="667"/>
        <v>#VALUE!</v>
      </c>
      <c r="FW31" s="305" t="e">
        <f t="shared" ca="1" si="219"/>
        <v>#VALUE!</v>
      </c>
      <c r="FX31" s="295">
        <f t="shared" ca="1" si="669"/>
        <v>4</v>
      </c>
      <c r="FY31" s="295">
        <f t="shared" ca="1" si="670"/>
        <v>4</v>
      </c>
      <c r="FZ31" s="289" t="e">
        <f t="shared" ca="1" si="671"/>
        <v>#VALUE!</v>
      </c>
      <c r="GA31" s="299" t="e">
        <f t="shared" ca="1" si="672"/>
        <v>#VALUE!</v>
      </c>
      <c r="GB31" s="311" t="e">
        <f t="shared" ca="1" si="673"/>
        <v>#VALUE!</v>
      </c>
      <c r="GC31" s="305" t="e">
        <f t="shared" ca="1" si="674"/>
        <v>#VALUE!</v>
      </c>
      <c r="GD31" s="295">
        <f t="shared" ca="1" si="675"/>
        <v>4</v>
      </c>
      <c r="GE31" s="295">
        <f t="shared" ca="1" si="676"/>
        <v>4</v>
      </c>
      <c r="GF31" s="289" t="e">
        <f t="shared" ca="1" si="677"/>
        <v>#VALUE!</v>
      </c>
      <c r="GG31" s="299" t="e">
        <f t="shared" ca="1" si="678"/>
        <v>#VALUE!</v>
      </c>
      <c r="GH31" s="314" t="e">
        <f t="shared" ca="1" si="679"/>
        <v>#VALUE!</v>
      </c>
      <c r="GI31" s="305" t="e">
        <f t="shared" ca="1" si="680"/>
        <v>#VALUE!</v>
      </c>
      <c r="GJ31" s="295">
        <f t="shared" ca="1" si="681"/>
        <v>4</v>
      </c>
      <c r="GK31" s="295">
        <f t="shared" ca="1" si="682"/>
        <v>4</v>
      </c>
      <c r="GL31" s="289" t="e">
        <f t="shared" ca="1" si="683"/>
        <v>#VALUE!</v>
      </c>
      <c r="GM31" s="299" t="e">
        <f t="shared" ca="1" si="684"/>
        <v>#VALUE!</v>
      </c>
      <c r="GN31" s="317" t="e">
        <f t="shared" ca="1" si="685"/>
        <v>#VALUE!</v>
      </c>
      <c r="GO31" s="305" t="e">
        <f t="shared" ca="1" si="686"/>
        <v>#VALUE!</v>
      </c>
      <c r="GP31" s="295">
        <f t="shared" ca="1" si="687"/>
        <v>4</v>
      </c>
      <c r="GQ31" s="295">
        <f t="shared" ca="1" si="688"/>
        <v>4</v>
      </c>
      <c r="GR31" s="289" t="e">
        <f t="shared" ca="1" si="689"/>
        <v>#VALUE!</v>
      </c>
      <c r="GS31" s="299" t="e">
        <f t="shared" ca="1" si="690"/>
        <v>#VALUE!</v>
      </c>
      <c r="GT31" s="320" t="e">
        <f t="shared" ca="1" si="691"/>
        <v>#VALUE!</v>
      </c>
      <c r="GU31" s="305" t="e">
        <f t="shared" ca="1" si="692"/>
        <v>#VALUE!</v>
      </c>
      <c r="GV31" s="323" t="e">
        <f ca="1">GT31+IF(COUNTIF(OFFSET($GU$4:$GU$7,$AX31,0),GU31)&gt;1,FA31*10^GV$3)</f>
        <v>#VALUE!</v>
      </c>
      <c r="GW31" s="285" t="e">
        <f t="shared" ca="1" si="693"/>
        <v>#VALUE!</v>
      </c>
      <c r="GX31" s="326" t="e">
        <f ca="1">GV31+IF(COUNTIF(OFFSET($GW$4:$GW$7,$AX31,0),GW31)&gt;1,FF31*10^GX$3)</f>
        <v>#VALUE!</v>
      </c>
      <c r="GY31" s="285" t="e">
        <f ca="1">RANK(GX31,OFFSET(GX$4:GX$7,$AX31,0))&amp;$E31</f>
        <v>#VALUE!</v>
      </c>
      <c r="GZ31"/>
      <c r="HA31"/>
      <c r="HB31"/>
      <c r="HC31"/>
      <c r="HD31"/>
      <c r="HE31"/>
      <c r="HF31"/>
      <c r="HG31"/>
      <c r="HH31"/>
    </row>
    <row r="32" spans="1:216" ht="15.75" thickBot="1" x14ac:dyDescent="0.3">
      <c r="A32" s="41">
        <v>42</v>
      </c>
      <c r="B32" s="42">
        <v>43278</v>
      </c>
      <c r="C32" s="43">
        <v>0.83333333333333337</v>
      </c>
      <c r="D32" s="44" t="s">
        <v>268</v>
      </c>
      <c r="E32" s="75" t="s">
        <v>137</v>
      </c>
      <c r="F32" s="214" t="s">
        <v>126</v>
      </c>
      <c r="G32" s="215" t="s">
        <v>269</v>
      </c>
      <c r="H32" s="56"/>
      <c r="I32" s="57"/>
      <c r="J32" s="49"/>
      <c r="K32" s="50" t="str">
        <f t="shared" si="0"/>
        <v/>
      </c>
      <c r="L32" s="51">
        <v>10</v>
      </c>
      <c r="M32" s="49"/>
      <c r="N32" s="58"/>
      <c r="O32" s="59"/>
      <c r="P32" s="61"/>
      <c r="Q32" s="371"/>
      <c r="R32" s="391"/>
      <c r="S32" s="391"/>
      <c r="T32" s="391"/>
      <c r="U32" s="391"/>
      <c r="V32" s="391"/>
      <c r="W32" s="391"/>
      <c r="X32" s="391"/>
      <c r="Y32" s="391"/>
      <c r="Z32" s="392"/>
      <c r="AA32" s="50"/>
      <c r="AB32" s="390"/>
      <c r="AC32" s="393"/>
      <c r="AD32" s="394"/>
      <c r="AE32" s="394"/>
      <c r="AF32" s="394"/>
      <c r="AG32" s="394"/>
      <c r="AH32" s="394"/>
      <c r="AI32" s="394"/>
      <c r="AJ32" s="394"/>
      <c r="AK32" s="392"/>
      <c r="AL32" s="270" t="str">
        <f t="shared" si="1"/>
        <v>Zwi-Cos</v>
      </c>
      <c r="AM32" s="270" t="str">
        <f t="shared" si="2"/>
        <v/>
      </c>
      <c r="AN32" s="270" t="str">
        <f t="shared" si="3"/>
        <v/>
      </c>
      <c r="AO32" s="271" t="str">
        <f t="shared" si="29"/>
        <v/>
      </c>
      <c r="AP32" s="271" t="str">
        <f t="shared" si="30"/>
        <v/>
      </c>
      <c r="AQ32" s="271" t="str">
        <f t="shared" si="31"/>
        <v/>
      </c>
      <c r="AR32" s="271" t="str">
        <f t="shared" si="32"/>
        <v/>
      </c>
      <c r="AS32" s="271"/>
      <c r="AT32" s="271"/>
      <c r="AU32" s="271"/>
      <c r="AV32" s="271"/>
      <c r="AW32" s="271"/>
      <c r="AX32" s="272" t="str">
        <f t="shared" si="111"/>
        <v/>
      </c>
      <c r="AY32" s="271"/>
      <c r="AZ32" s="271"/>
      <c r="BA32" s="271"/>
      <c r="BB32" s="271"/>
      <c r="BC32" s="271"/>
      <c r="BD32" s="271"/>
      <c r="BE32" s="271"/>
      <c r="BF32" s="271"/>
      <c r="BG32" s="271"/>
      <c r="BH32" s="271"/>
      <c r="BI32" s="271"/>
      <c r="BJ32" s="271"/>
      <c r="BK32" s="271"/>
      <c r="BL32" s="271"/>
      <c r="BM32" s="271"/>
      <c r="BN32" s="271"/>
      <c r="BO32"/>
      <c r="BQ32" s="170" t="str">
        <f t="shared" ref="BQ32" ca="1" si="694">IF(COUNTA(BQ28:BQ31)*(COUNTA(BQ28:BQ31)+1)/2=SUM(BQ28:BQ31),"OK","NIET OK")</f>
        <v>NIET OK</v>
      </c>
      <c r="BR32" s="278"/>
      <c r="BS32" s="171" t="str">
        <f t="shared" ref="BS32" ca="1" si="695">IF(COUNTA(BS28:BS31)*(COUNTA(BS28:BS31)+1)/2=SUM(BS28:BS31),"OK","NIET OK")</f>
        <v>NIET OK</v>
      </c>
      <c r="BT32" s="296"/>
      <c r="BU32" s="296"/>
      <c r="BV32" s="172"/>
      <c r="BW32" s="172"/>
      <c r="BX32" s="173"/>
      <c r="BY32" s="171" t="e">
        <f t="shared" ref="BY32" ca="1" si="696">IF(COUNTA(BY28:BY31)*(COUNTA(BY28:BY31)+1)/2=SUM(BY28:BY31),"OK","NIET OK")</f>
        <v>#VALUE!</v>
      </c>
      <c r="BZ32" s="296"/>
      <c r="CA32" s="296"/>
      <c r="CB32" s="172"/>
      <c r="CC32" s="172"/>
      <c r="CD32" s="173"/>
      <c r="CE32" s="171" t="e">
        <f t="shared" ref="CE32" ca="1" si="697">IF(COUNTA(CE28:CE31)*(COUNTA(CE28:CE31)+1)/2=SUM(CE28:CE31),"OK","NIET OK")</f>
        <v>#VALUE!</v>
      </c>
      <c r="CF32" s="296"/>
      <c r="CG32" s="296"/>
      <c r="CH32" s="172"/>
      <c r="CI32" s="172"/>
      <c r="CJ32" s="173"/>
      <c r="CK32" s="171" t="e">
        <f t="shared" ref="CK32" ca="1" si="698">IF(COUNTA(CK28:CK31)*(COUNTA(CK28:CK31)+1)/2=SUM(CK28:CK31),"OK","NIET OK")</f>
        <v>#VALUE!</v>
      </c>
      <c r="CL32" s="296"/>
      <c r="CM32" s="296"/>
      <c r="CN32" s="172"/>
      <c r="CO32" s="172"/>
      <c r="CP32" s="173"/>
      <c r="CQ32" s="171" t="e">
        <f t="shared" ref="CQ32" ca="1" si="699">IF(COUNTA(CQ28:CQ31)*(COUNTA(CQ28:CQ31)+1)/2=SUM(CQ28:CQ31),"OK","NIET OK")</f>
        <v>#VALUE!</v>
      </c>
      <c r="CR32" s="296"/>
      <c r="CS32" s="296"/>
      <c r="CT32" s="172"/>
      <c r="CU32" s="172"/>
      <c r="CV32" s="173"/>
      <c r="CW32" s="171" t="e">
        <f t="shared" ref="CW32" ca="1" si="700">IF(COUNTA(CW28:CW31)*(COUNTA(CW28:CW31)+1)/2=SUM(CW28:CW31),"OK","NIET OK")</f>
        <v>#VALUE!</v>
      </c>
      <c r="CX32" s="296"/>
      <c r="CY32" s="296"/>
      <c r="CZ32" s="172"/>
      <c r="DA32" s="172"/>
      <c r="DB32" s="173"/>
      <c r="DC32" s="171" t="e">
        <f t="shared" ref="DC32" ca="1" si="701">IF(COUNTA(DC28:DC31)*(COUNTA(DC28:DC31)+1)/2=SUM(DC28:DC31),"OK","NIET OK")</f>
        <v>#VALUE!</v>
      </c>
      <c r="DD32" s="185"/>
      <c r="DE32" s="181" t="e">
        <f t="shared" ref="DE32" ca="1" si="702">IF(COUNTA(DE28:DE31)*(COUNTA(DE28:DE31)+1)/2=SUM(DE28:DE31),"OK","NIET OK")</f>
        <v>#VALUE!</v>
      </c>
      <c r="DF32" s="189"/>
      <c r="DG32" s="181" t="e">
        <f t="shared" ref="DG32" ca="1" si="703">IF(COUNTA(DG28:DG31)*(COUNTA(DG28:DG31)+1)/2=SUM(VALUE(LEFT(DG28)),VALUE(LEFT(DG29)),VALUE(LEFT(DG30)),VALUE(LEFT(DG31))),"OK","NIET OK")</f>
        <v>#VALUE!</v>
      </c>
      <c r="DH32" s="348"/>
      <c r="DI32" s="349"/>
      <c r="DJ32" s="349"/>
      <c r="DK32" s="349"/>
      <c r="DL32" s="349"/>
      <c r="DM32" s="350"/>
      <c r="DN32" s="351"/>
      <c r="DO32" s="351"/>
      <c r="DP32" s="351" t="str">
        <f ca="1">IFERROR(OFFSET($Q$51,MATCH(LEFT($DN32),$Q$52:$Q$57,0),MATCH(VALUE(RIGHT($DN32)),$R$51:$Z$51,0)),"")</f>
        <v/>
      </c>
      <c r="DQ32" s="351" t="str">
        <f t="shared" ca="1" si="67"/>
        <v/>
      </c>
      <c r="DR32" s="353" t="str">
        <f t="shared" ca="1" si="68"/>
        <v/>
      </c>
      <c r="DS32" s="201"/>
      <c r="DT32" s="204"/>
      <c r="DU32" s="204"/>
      <c r="DV32" s="204"/>
      <c r="DW32" s="204"/>
      <c r="DX32" s="195"/>
      <c r="DY32" s="156"/>
      <c r="DZ32" s="156"/>
      <c r="EA32" s="156" t="str">
        <f ca="1">IFERROR(OFFSET($Q$51,MATCH(LEFT($DN32),$Q$52:$Q$57,0),MATCH(VALUE(RIGHT($DN32)),$R$51:$Z$51,0)),"")</f>
        <v/>
      </c>
      <c r="EB32" s="156" t="str">
        <f t="shared" ca="1" si="199"/>
        <v/>
      </c>
      <c r="EC32" s="156" t="str">
        <f ca="1">IF(OR(AC32&lt;1,EB32=""),"",IF(LEFT(EB32,3)="Noo","NIe",LEFT(EB32,3))&amp;IF(ISERROR(MATCH(EB32,$Q:$Q,0)),"?",""))</f>
        <v/>
      </c>
      <c r="ED32" s="270" t="str">
        <f t="shared" si="5"/>
        <v>Zwi-Cos</v>
      </c>
      <c r="EE32" s="270" t="str">
        <f t="shared" si="6"/>
        <v/>
      </c>
      <c r="EF32" s="270" t="str">
        <f t="shared" si="7"/>
        <v/>
      </c>
      <c r="EG32" s="271" t="str">
        <f t="shared" si="8"/>
        <v/>
      </c>
      <c r="EH32" s="271" t="str">
        <f t="shared" si="9"/>
        <v/>
      </c>
      <c r="EI32" s="271" t="str">
        <f t="shared" si="10"/>
        <v/>
      </c>
      <c r="EJ32" s="271" t="str">
        <f t="shared" si="75"/>
        <v/>
      </c>
      <c r="EK32" s="271"/>
      <c r="EL32" s="271"/>
      <c r="EM32" s="271"/>
      <c r="EN32" s="271"/>
      <c r="EO32" s="271"/>
      <c r="EP32" s="272" t="str">
        <f t="shared" si="116"/>
        <v/>
      </c>
      <c r="EQ32" s="271"/>
      <c r="ER32" s="271"/>
      <c r="ES32" s="271"/>
      <c r="ET32" s="271"/>
      <c r="EU32" s="271"/>
      <c r="EV32" s="271"/>
      <c r="EW32" s="271"/>
      <c r="EX32" s="271"/>
      <c r="EY32" s="271"/>
      <c r="EZ32" s="271"/>
      <c r="FA32" s="271"/>
      <c r="FB32" s="271"/>
      <c r="FC32" s="271"/>
      <c r="FD32" s="271"/>
      <c r="FE32" s="271"/>
      <c r="FF32" s="271"/>
      <c r="FG32"/>
      <c r="FI32" s="170" t="str">
        <f t="shared" ref="FI32" ca="1" si="704">IF(COUNTA(FI28:FI31)*(COUNTA(FI28:FI31)+1)/2=SUM(FI28:FI31),"OK","NIET OK")</f>
        <v>NIET OK</v>
      </c>
      <c r="FJ32" s="278"/>
      <c r="FK32" s="171" t="str">
        <f t="shared" ref="FK32" ca="1" si="705">IF(COUNTA(FK28:FK31)*(COUNTA(FK28:FK31)+1)/2=SUM(FK28:FK31),"OK","NIET OK")</f>
        <v>NIET OK</v>
      </c>
      <c r="FL32" s="296"/>
      <c r="FM32" s="296"/>
      <c r="FN32" s="172"/>
      <c r="FO32" s="172"/>
      <c r="FP32" s="173"/>
      <c r="FQ32" s="171" t="e">
        <f t="shared" ref="FQ32" ca="1" si="706">IF(COUNTA(FQ28:FQ31)*(COUNTA(FQ28:FQ31)+1)/2=SUM(FQ28:FQ31),"OK","NIET OK")</f>
        <v>#VALUE!</v>
      </c>
      <c r="FR32" s="296"/>
      <c r="FS32" s="296"/>
      <c r="FT32" s="172"/>
      <c r="FU32" s="172"/>
      <c r="FV32" s="173"/>
      <c r="FW32" s="171" t="e">
        <f t="shared" ref="FW32" ca="1" si="707">IF(COUNTA(FW28:FW31)*(COUNTA(FW28:FW31)+1)/2=SUM(FW28:FW31),"OK","NIET OK")</f>
        <v>#VALUE!</v>
      </c>
      <c r="FX32" s="296"/>
      <c r="FY32" s="296"/>
      <c r="FZ32" s="172"/>
      <c r="GA32" s="172"/>
      <c r="GB32" s="173"/>
      <c r="GC32" s="171" t="e">
        <f t="shared" ref="GC32" ca="1" si="708">IF(COUNTA(GC28:GC31)*(COUNTA(GC28:GC31)+1)/2=SUM(GC28:GC31),"OK","NIET OK")</f>
        <v>#VALUE!</v>
      </c>
      <c r="GD32" s="296"/>
      <c r="GE32" s="296"/>
      <c r="GF32" s="172"/>
      <c r="GG32" s="172"/>
      <c r="GH32" s="173"/>
      <c r="GI32" s="171" t="e">
        <f t="shared" ref="GI32" ca="1" si="709">IF(COUNTA(GI28:GI31)*(COUNTA(GI28:GI31)+1)/2=SUM(GI28:GI31),"OK","NIET OK")</f>
        <v>#VALUE!</v>
      </c>
      <c r="GJ32" s="296"/>
      <c r="GK32" s="296"/>
      <c r="GL32" s="172"/>
      <c r="GM32" s="172"/>
      <c r="GN32" s="173"/>
      <c r="GO32" s="171" t="e">
        <f t="shared" ref="GO32" ca="1" si="710">IF(COUNTA(GO28:GO31)*(COUNTA(GO28:GO31)+1)/2=SUM(GO28:GO31),"OK","NIET OK")</f>
        <v>#VALUE!</v>
      </c>
      <c r="GP32" s="296"/>
      <c r="GQ32" s="296"/>
      <c r="GR32" s="172"/>
      <c r="GS32" s="172"/>
      <c r="GT32" s="173"/>
      <c r="GU32" s="171" t="e">
        <f t="shared" ref="GU32" ca="1" si="711">IF(COUNTA(GU28:GU31)*(COUNTA(GU28:GU31)+1)/2=SUM(GU28:GU31),"OK","NIET OK")</f>
        <v>#VALUE!</v>
      </c>
      <c r="GV32" s="185"/>
      <c r="GW32" s="181" t="e">
        <f t="shared" ref="GW32" ca="1" si="712">IF(COUNTA(GW28:GW31)*(COUNTA(GW28:GW31)+1)/2=SUM(GW28:GW31),"OK","NIET OK")</f>
        <v>#VALUE!</v>
      </c>
      <c r="GX32" s="189"/>
      <c r="GY32" s="181" t="e">
        <f t="shared" ref="GY32" ca="1" si="713">IF(COUNTA(GY28:GY31)*(COUNTA(GY28:GY31)+1)/2=SUM(VALUE(LEFT(GY28)),VALUE(LEFT(GY29)),VALUE(LEFT(GY30)),VALUE(LEFT(GY31))),"OK","NIET OK")</f>
        <v>#VALUE!</v>
      </c>
      <c r="GZ32"/>
      <c r="HA32"/>
      <c r="HB32"/>
      <c r="HC32"/>
      <c r="HD32"/>
      <c r="HE32"/>
      <c r="HF32"/>
      <c r="HG32"/>
      <c r="HH32"/>
    </row>
    <row r="33" spans="1:216" x14ac:dyDescent="0.25">
      <c r="A33" s="41">
        <v>11</v>
      </c>
      <c r="B33" s="42">
        <v>43268</v>
      </c>
      <c r="C33" s="43">
        <v>0.70833333333333337</v>
      </c>
      <c r="D33" s="44" t="s">
        <v>248</v>
      </c>
      <c r="E33" s="73" t="s">
        <v>139</v>
      </c>
      <c r="F33" s="216" t="s">
        <v>143</v>
      </c>
      <c r="G33" s="217" t="s">
        <v>272</v>
      </c>
      <c r="H33" s="65"/>
      <c r="I33" s="48"/>
      <c r="J33" s="49"/>
      <c r="K33" s="50" t="str">
        <f t="shared" si="0"/>
        <v/>
      </c>
      <c r="L33" s="51">
        <v>10</v>
      </c>
      <c r="M33" s="49"/>
      <c r="N33" s="66"/>
      <c r="O33" s="53"/>
      <c r="P33" s="61"/>
      <c r="Q33" s="374"/>
      <c r="R33" s="395"/>
      <c r="S33" s="395"/>
      <c r="T33" s="395"/>
      <c r="U33" s="395"/>
      <c r="V33" s="395"/>
      <c r="W33" s="395"/>
      <c r="X33" s="395"/>
      <c r="Y33" s="395"/>
      <c r="Z33" s="396"/>
      <c r="AA33" s="50"/>
      <c r="AB33" s="390"/>
      <c r="AC33" s="397"/>
      <c r="AD33" s="398"/>
      <c r="AE33" s="398"/>
      <c r="AF33" s="398"/>
      <c r="AG33" s="398"/>
      <c r="AH33" s="398"/>
      <c r="AI33" s="398"/>
      <c r="AJ33" s="398"/>
      <c r="AK33" s="396"/>
      <c r="AL33" s="270" t="str">
        <f t="shared" si="1"/>
        <v>Dui-Mex</v>
      </c>
      <c r="AM33" s="270" t="str">
        <f t="shared" si="2"/>
        <v/>
      </c>
      <c r="AN33" s="270" t="str">
        <f t="shared" si="3"/>
        <v/>
      </c>
      <c r="AO33" s="271" t="str">
        <f t="shared" si="29"/>
        <v/>
      </c>
      <c r="AP33" s="271" t="str">
        <f t="shared" si="30"/>
        <v/>
      </c>
      <c r="AQ33" s="271" t="str">
        <f t="shared" si="31"/>
        <v/>
      </c>
      <c r="AR33" s="271" t="str">
        <f t="shared" si="32"/>
        <v/>
      </c>
      <c r="AS33" s="271"/>
      <c r="AT33" s="272" t="str">
        <f t="shared" ref="AT33" si="714">$AS34</f>
        <v>Dui</v>
      </c>
      <c r="AU33" s="271" t="str">
        <f t="shared" ref="AU33" si="715">$AS35</f>
        <v>Mex</v>
      </c>
      <c r="AV33" s="271" t="str">
        <f t="shared" ref="AV33" si="716">$AS36</f>
        <v>Zwe</v>
      </c>
      <c r="AW33" s="271" t="str">
        <f t="shared" ref="AW33" si="717">$AS37</f>
        <v>Zui</v>
      </c>
      <c r="AX33" s="272" t="str">
        <f t="shared" si="111"/>
        <v/>
      </c>
      <c r="AY33" s="272"/>
      <c r="AZ33" s="272" t="str">
        <f t="shared" ref="AZ33" si="718">$AS34</f>
        <v>Dui</v>
      </c>
      <c r="BA33" s="271" t="str">
        <f t="shared" ref="BA33" si="719">$AS35</f>
        <v>Mex</v>
      </c>
      <c r="BB33" s="271" t="str">
        <f t="shared" ref="BB33" si="720">$AS36</f>
        <v>Zwe</v>
      </c>
      <c r="BC33" s="271" t="str">
        <f t="shared" ref="BC33" si="721">$AS37</f>
        <v>Zui</v>
      </c>
      <c r="BD33" s="273"/>
      <c r="BE33" s="272" t="str">
        <f t="shared" ref="BE33" si="722">$AS34</f>
        <v>Dui</v>
      </c>
      <c r="BF33" s="271" t="str">
        <f t="shared" ref="BF33" si="723">$AS35</f>
        <v>Mex</v>
      </c>
      <c r="BG33" s="271" t="str">
        <f t="shared" ref="BG33" si="724">$AS36</f>
        <v>Zwe</v>
      </c>
      <c r="BH33" s="271" t="str">
        <f t="shared" ref="BH33" si="725">$AS37</f>
        <v>Zui</v>
      </c>
      <c r="BI33" s="273"/>
      <c r="BJ33" s="272" t="str">
        <f t="shared" ref="BJ33" si="726">$AS34</f>
        <v>Dui</v>
      </c>
      <c r="BK33" s="271" t="str">
        <f t="shared" ref="BK33" si="727">$AS35</f>
        <v>Mex</v>
      </c>
      <c r="BL33" s="271" t="str">
        <f t="shared" ref="BL33" si="728">$AS36</f>
        <v>Zwe</v>
      </c>
      <c r="BM33" s="271" t="str">
        <f t="shared" ref="BM33" si="729">$AS37</f>
        <v>Zui</v>
      </c>
      <c r="BN33" s="273"/>
      <c r="BO33"/>
      <c r="BR33" s="279"/>
      <c r="BT33" s="297"/>
      <c r="BU33" s="297"/>
      <c r="BZ33" s="297"/>
      <c r="CA33" s="290"/>
      <c r="CF33" s="297"/>
      <c r="CG33" s="290"/>
      <c r="CL33" s="297"/>
      <c r="CM33" s="290"/>
      <c r="CR33" s="297"/>
      <c r="CS33" s="290"/>
      <c r="CX33" s="297"/>
      <c r="CY33" s="290"/>
      <c r="DH33" s="348"/>
      <c r="DI33" s="349"/>
      <c r="DJ33" s="349"/>
      <c r="DK33" s="349"/>
      <c r="DL33" s="349"/>
      <c r="DM33" s="350"/>
      <c r="DN33" s="351"/>
      <c r="DO33" s="351"/>
      <c r="DP33" s="351" t="str">
        <f ca="1">IFERROR(OFFSET($Q$51,MATCH(LEFT($DN33),$Q$52:$Q$57,0),MATCH(VALUE(RIGHT($DN33)),$R$51:$Z$51,0)),"")</f>
        <v/>
      </c>
      <c r="DQ33" s="351" t="str">
        <f t="shared" ca="1" si="67"/>
        <v/>
      </c>
      <c r="DR33" s="353" t="str">
        <f t="shared" ca="1" si="68"/>
        <v/>
      </c>
      <c r="DS33" s="201"/>
      <c r="DT33" s="204"/>
      <c r="DU33" s="204"/>
      <c r="DV33" s="204"/>
      <c r="DW33" s="204"/>
      <c r="DX33" s="195"/>
      <c r="DY33" s="156"/>
      <c r="DZ33" s="156"/>
      <c r="EA33" s="156" t="str">
        <f ca="1">IFERROR(OFFSET($Q$51,MATCH(LEFT($DN33),$Q$52:$Q$57,0),MATCH(VALUE(RIGHT($DN33)),$R$51:$Z$51,0)),"")</f>
        <v/>
      </c>
      <c r="EB33" s="156" t="str">
        <f t="shared" ca="1" si="199"/>
        <v/>
      </c>
      <c r="EC33" s="156" t="str">
        <f ca="1">IF(OR(AC33&lt;1,EB33=""),"",IF(LEFT(EB33,3)="Noo","NIe",LEFT(EB33,3))&amp;IF(ISERROR(MATCH(EB33,$Q:$Q,0)),"?",""))</f>
        <v/>
      </c>
      <c r="ED33" s="270" t="str">
        <f t="shared" si="5"/>
        <v>Dui-Mex</v>
      </c>
      <c r="EE33" s="270" t="str">
        <f t="shared" si="6"/>
        <v/>
      </c>
      <c r="EF33" s="270" t="str">
        <f t="shared" si="7"/>
        <v/>
      </c>
      <c r="EG33" s="271" t="str">
        <f t="shared" si="8"/>
        <v/>
      </c>
      <c r="EH33" s="271" t="str">
        <f t="shared" si="9"/>
        <v/>
      </c>
      <c r="EI33" s="271" t="str">
        <f t="shared" si="10"/>
        <v/>
      </c>
      <c r="EJ33" s="271" t="str">
        <f t="shared" si="75"/>
        <v/>
      </c>
      <c r="EK33" s="271"/>
      <c r="EL33" s="272" t="str">
        <f t="shared" ref="EL33" si="730">$AS34</f>
        <v>Dui</v>
      </c>
      <c r="EM33" s="271" t="str">
        <f t="shared" ref="EM33" si="731">$AS35</f>
        <v>Mex</v>
      </c>
      <c r="EN33" s="271" t="str">
        <f t="shared" ref="EN33" si="732">$AS36</f>
        <v>Zwe</v>
      </c>
      <c r="EO33" s="271" t="str">
        <f t="shared" ref="EO33" si="733">$AS37</f>
        <v>Zui</v>
      </c>
      <c r="EP33" s="272" t="str">
        <f t="shared" si="116"/>
        <v/>
      </c>
      <c r="EQ33" s="272"/>
      <c r="ER33" s="272" t="str">
        <f t="shared" ref="ER33" si="734">$AS34</f>
        <v>Dui</v>
      </c>
      <c r="ES33" s="271" t="str">
        <f t="shared" ref="ES33" si="735">$AS35</f>
        <v>Mex</v>
      </c>
      <c r="ET33" s="271" t="str">
        <f t="shared" ref="ET33" si="736">$AS36</f>
        <v>Zwe</v>
      </c>
      <c r="EU33" s="271" t="str">
        <f t="shared" ref="EU33" si="737">$AS37</f>
        <v>Zui</v>
      </c>
      <c r="EV33" s="273"/>
      <c r="EW33" s="272" t="str">
        <f t="shared" ref="EW33" si="738">$AS34</f>
        <v>Dui</v>
      </c>
      <c r="EX33" s="271" t="str">
        <f t="shared" ref="EX33" si="739">$AS35</f>
        <v>Mex</v>
      </c>
      <c r="EY33" s="271" t="str">
        <f t="shared" ref="EY33" si="740">$AS36</f>
        <v>Zwe</v>
      </c>
      <c r="EZ33" s="271" t="str">
        <f t="shared" ref="EZ33" si="741">$AS37</f>
        <v>Zui</v>
      </c>
      <c r="FA33" s="273"/>
      <c r="FB33" s="272" t="str">
        <f t="shared" ref="FB33" si="742">$AS34</f>
        <v>Dui</v>
      </c>
      <c r="FC33" s="271" t="str">
        <f t="shared" ref="FC33" si="743">$AS35</f>
        <v>Mex</v>
      </c>
      <c r="FD33" s="271" t="str">
        <f t="shared" ref="FD33" si="744">$AS36</f>
        <v>Zwe</v>
      </c>
      <c r="FE33" s="271" t="str">
        <f t="shared" ref="FE33" si="745">$AS37</f>
        <v>Zui</v>
      </c>
      <c r="FF33" s="273"/>
      <c r="FG33"/>
      <c r="FJ33" s="279"/>
      <c r="FL33" s="297"/>
      <c r="FM33" s="297"/>
      <c r="FR33" s="297"/>
      <c r="FS33" s="290"/>
      <c r="FX33" s="297"/>
      <c r="FY33" s="290"/>
      <c r="GD33" s="297"/>
      <c r="GE33" s="290"/>
      <c r="GJ33" s="297"/>
      <c r="GK33" s="290"/>
      <c r="GP33" s="297"/>
      <c r="GQ33" s="290"/>
      <c r="GZ33"/>
      <c r="HA33"/>
      <c r="HB33"/>
      <c r="HC33"/>
      <c r="HD33"/>
      <c r="HE33"/>
      <c r="HF33"/>
      <c r="HG33"/>
      <c r="HH33"/>
    </row>
    <row r="34" spans="1:216" x14ac:dyDescent="0.25">
      <c r="A34" s="41">
        <v>12</v>
      </c>
      <c r="B34" s="42">
        <v>43269</v>
      </c>
      <c r="C34" s="43">
        <v>0.58333333333333337</v>
      </c>
      <c r="D34" s="44" t="s">
        <v>268</v>
      </c>
      <c r="E34" s="74" t="s">
        <v>139</v>
      </c>
      <c r="F34" s="218" t="s">
        <v>154</v>
      </c>
      <c r="G34" s="219" t="s">
        <v>273</v>
      </c>
      <c r="H34" s="56"/>
      <c r="I34" s="57"/>
      <c r="J34" s="49"/>
      <c r="K34" s="50" t="str">
        <f t="shared" si="0"/>
        <v/>
      </c>
      <c r="L34" s="51">
        <v>10</v>
      </c>
      <c r="M34" s="49"/>
      <c r="N34" s="58"/>
      <c r="O34" s="59"/>
      <c r="P34" s="68" t="s">
        <v>162</v>
      </c>
      <c r="Q34" s="259" t="s">
        <v>143</v>
      </c>
      <c r="R34" s="382">
        <f t="shared" ref="R34:R37" ca="1" si="746">COUNT(AZ34:BC34)</f>
        <v>0</v>
      </c>
      <c r="S34" s="382">
        <f t="shared" ca="1" si="130"/>
        <v>0</v>
      </c>
      <c r="T34" s="382">
        <f t="shared" ca="1" si="131"/>
        <v>0</v>
      </c>
      <c r="U34" s="382">
        <f t="shared" ca="1" si="132"/>
        <v>0</v>
      </c>
      <c r="V34" s="383">
        <f t="shared" ref="V34:V37" ca="1" si="747">BD34</f>
        <v>0</v>
      </c>
      <c r="W34" s="384">
        <f t="shared" ref="W34:W37" ca="1" si="748">BN34</f>
        <v>0</v>
      </c>
      <c r="X34" s="385">
        <f t="shared" ca="1" si="135"/>
        <v>0</v>
      </c>
      <c r="Y34" s="386">
        <f t="shared" ref="Y34:Y37" ca="1" si="749">BI34</f>
        <v>0</v>
      </c>
      <c r="Z34" s="387" t="str">
        <f ca="1">IF(SUM(OFFSET(R$4:R$7,$AX34,0))=0,"",IFERROR(DG34,"")&amp;IF(SUM(OFFSET(R$4:R$7,$AX34,0))&lt;12,"?",""))</f>
        <v/>
      </c>
      <c r="AA34" s="50" t="str">
        <f ca="1">IF(AK34="","",(IF(V34=AG34,1)+IF(W34=AH34,1)+IF(X34=AI34,1)+IF(Y34=AJ34,1)+IF(Z34=AK34,1))/5*AB34)</f>
        <v/>
      </c>
      <c r="AB34" s="390">
        <v>5</v>
      </c>
      <c r="AC34" s="388">
        <f t="shared" ca="1" si="137"/>
        <v>0</v>
      </c>
      <c r="AD34" s="382">
        <f t="shared" ca="1" si="138"/>
        <v>0</v>
      </c>
      <c r="AE34" s="382">
        <f t="shared" ca="1" si="139"/>
        <v>0</v>
      </c>
      <c r="AF34" s="382">
        <f t="shared" ca="1" si="140"/>
        <v>0</v>
      </c>
      <c r="AG34" s="383">
        <f t="shared" ca="1" si="141"/>
        <v>0</v>
      </c>
      <c r="AH34" s="384">
        <f t="shared" ca="1" si="142"/>
        <v>0</v>
      </c>
      <c r="AI34" s="385">
        <f t="shared" ref="AI34:AI37" ca="1" si="750">AH34-AJ34</f>
        <v>0</v>
      </c>
      <c r="AJ34" s="386">
        <f t="shared" ca="1" si="144"/>
        <v>0</v>
      </c>
      <c r="AK34" s="389" t="str">
        <f ca="1">IF(SUM(OFFSET(AC$4:AC$7,$AX34,0))=0,"",IFERROR($GY34,"")&amp;IF(SUM(OFFSET(AC$4:AC$7,$AX34,0))&lt;12,"?",""))</f>
        <v/>
      </c>
      <c r="AL34" s="270" t="str">
        <f t="shared" si="1"/>
        <v>Zwe-Zui</v>
      </c>
      <c r="AM34" s="270" t="str">
        <f t="shared" si="2"/>
        <v/>
      </c>
      <c r="AN34" s="270" t="str">
        <f t="shared" si="3"/>
        <v/>
      </c>
      <c r="AO34" s="271" t="str">
        <f t="shared" si="29"/>
        <v/>
      </c>
      <c r="AP34" s="271" t="str">
        <f t="shared" si="30"/>
        <v/>
      </c>
      <c r="AQ34" s="271" t="str">
        <f t="shared" si="31"/>
        <v/>
      </c>
      <c r="AR34" s="271" t="str">
        <f t="shared" si="32"/>
        <v/>
      </c>
      <c r="AS34" s="274" t="str">
        <f t="shared" si="452"/>
        <v>Dui</v>
      </c>
      <c r="AT34" s="272" t="str">
        <f t="shared" ref="AT34:AW37" ca="1" si="751">IFERROR(VLOOKUP($AS34&amp;"-"&amp;OFFSET(AT$3,MATCH($E34,$E:$E,0)-MATCH($E$4,$E:$E,0),0),$AL:$AR,4,0),"")</f>
        <v/>
      </c>
      <c r="AU34" s="271" t="str">
        <f t="shared" ca="1" si="751"/>
        <v/>
      </c>
      <c r="AV34" s="271" t="str">
        <f t="shared" ca="1" si="751"/>
        <v/>
      </c>
      <c r="AW34" s="271" t="str">
        <f t="shared" ca="1" si="751"/>
        <v/>
      </c>
      <c r="AX34" s="272">
        <f t="shared" si="111"/>
        <v>30</v>
      </c>
      <c r="AY34" s="272">
        <v>1</v>
      </c>
      <c r="AZ34" s="272" t="str">
        <f t="shared" ref="AZ34:BC37" ca="1" si="752">IFERROR(VLOOKUP($AS34&amp;"-"&amp;OFFSET(AZ$3,MATCH($E34,$E:$E,0)-MATCH($E$4,$E:$E,0),0),$AL:$AR,5,0),"")</f>
        <v/>
      </c>
      <c r="BA34" s="271" t="str">
        <f t="shared" ca="1" si="752"/>
        <v/>
      </c>
      <c r="BB34" s="271" t="str">
        <f t="shared" ca="1" si="752"/>
        <v/>
      </c>
      <c r="BC34" s="271" t="str">
        <f t="shared" ca="1" si="752"/>
        <v/>
      </c>
      <c r="BD34" s="273">
        <f t="shared" ref="BD34:BD37" ca="1" si="753">SUM(AZ34:BC34)</f>
        <v>0</v>
      </c>
      <c r="BE34" s="272" t="str">
        <f t="shared" ref="BE34:BH37" ca="1" si="754">IFERROR(VLOOKUP($AS34&amp;"-"&amp;OFFSET(BE$3,MATCH($E34,$E:$E,0)-MATCH($E$4,$E:$E,0),0),$AL:$AR,6,0),"")</f>
        <v/>
      </c>
      <c r="BF34" s="271" t="str">
        <f t="shared" ca="1" si="754"/>
        <v/>
      </c>
      <c r="BG34" s="271" t="str">
        <f t="shared" ca="1" si="754"/>
        <v/>
      </c>
      <c r="BH34" s="271" t="str">
        <f t="shared" ca="1" si="754"/>
        <v/>
      </c>
      <c r="BI34" s="273">
        <f t="shared" ref="BI34:BI37" ca="1" si="755">SUM(BE34:BH34)</f>
        <v>0</v>
      </c>
      <c r="BJ34" s="272" t="str">
        <f t="shared" ref="BJ34:BM37" ca="1" si="756">IFERROR(VLOOKUP($AS34&amp;"-"&amp;OFFSET(BJ$3,MATCH($E34,$E:$E,0)-MATCH($E$4,$E:$E,0),0),$AL:$AR,2,0),"")</f>
        <v/>
      </c>
      <c r="BK34" s="271" t="str">
        <f t="shared" ca="1" si="756"/>
        <v/>
      </c>
      <c r="BL34" s="271" t="str">
        <f t="shared" ca="1" si="756"/>
        <v/>
      </c>
      <c r="BM34" s="271" t="str">
        <f t="shared" ca="1" si="756"/>
        <v/>
      </c>
      <c r="BN34" s="273">
        <f t="shared" ref="BN34:BN37" ca="1" si="757">SUM(BJ34:BM34)</f>
        <v>0</v>
      </c>
      <c r="BO34"/>
      <c r="BQ34" s="275">
        <f t="shared" ref="BQ34:BQ37" ca="1" si="758">RANK($BD34,OFFSET($BD$4:$BD$7,$AX34,0),0)</f>
        <v>1</v>
      </c>
      <c r="BR34" s="280">
        <f ca="1">BD34+(IF(COUNTIF(OFFSET($BQ$4:$BQ$7,$AX34,0),$BQ34)&gt;1,IF($R34&gt;0,(MAX(OFFSET($R$4:$R$7,$AX34,0))-$R34)*0.1,)))*10^BR$3</f>
        <v>0</v>
      </c>
      <c r="BS34" s="303">
        <f t="shared" ref="BS34:BS37" ca="1" si="759">RANK($BR34,OFFSET($BR$4:$BR$7,$AX34,0),0)</f>
        <v>1</v>
      </c>
      <c r="BT34" s="293">
        <f t="shared" ref="BT34:BT37" ca="1" si="760">COUNTIF(OFFSET(BS$4:BS$7,$AX34,0),BS34)</f>
        <v>4</v>
      </c>
      <c r="BU34" s="293">
        <f t="shared" ref="BU34:BU37" ca="1" si="761">COUNTIF(OFFSET(BS34,1-$AY34,0,$AY34),BS34)</f>
        <v>1</v>
      </c>
      <c r="BV34" s="287" t="str">
        <f t="shared" ref="BV34:BV37" ca="1" si="762">IF(COUNTIF(OFFSET(BS$4:BS$7,$AX34,0),BS34)&gt;1,       TEXT(BT34,"00")&amp;" x "&amp;TEXT(BS34,"00")&amp;"e - "&amp;       TEXT(BU34,"00"),"")</f>
        <v>04 x 01e - 01</v>
      </c>
      <c r="BW34" s="281" t="str">
        <f t="shared" ref="BW34:BW37" ca="1" si="763">IF(BV34="","",
IF(BT34=2,MATCH(LEFT(BV34,LEN(BV34)-2)&amp;TEXT(IF(VALUE(RIGHT(BV34,2))&gt;1,1,2),"00"),OFFSET(BV34,1-$AY34,0,4),0),"")&amp;
IF(BT34=3,MATCH(LEFT(BV34,LEN(BV34)-2)&amp;TEXT(IF(VALUE(RIGHT(BV34,2))&gt;1,1,2),"00"),OFFSET(BV34,1-$AY34,0,4),0)&amp;"/"&amp;
                      MATCH(LEFT(BV34,LEN(BV34)-2)&amp;TEXT(IF(VALUE(RIGHT(BV34,2))&gt;2,2,3),"00"),OFFSET(BV34,1-$AY34,0,4),0),"")&amp;
IF(BT34=4,MATCH(LEFT(BV34,LEN(BV34)-2)&amp;TEXT(IF(VALUE(RIGHT(BV34,2))&gt;1,1,2),"00"),OFFSET(BV34,1-$AY34,0,4),0)&amp;"/"&amp;
                      MATCH(LEFT(BV34,LEN(BV34)-2)&amp;TEXT(IF(VALUE(RIGHT(BV34,2))&gt;2,2,3),"00"),OFFSET(BV34,1-$AY34,0,4),0)&amp;"/"&amp;
                      MATCH(LEFT(BV34,LEN(BV34)-2)&amp;TEXT(IF(VALUE(RIGHT(BV34,2))&gt;3,3,4),"00"),OFFSET(BV34,1-$AY34,0,4),0),""))</f>
        <v>2/3/4</v>
      </c>
      <c r="BX34" s="300" t="e">
        <f t="shared" ref="BX34:BX37" ca="1" si="764">BR34+(
IF(BT34=2,OFFSET($AZ34,0,BW34-1))+
IF(BT34=3,OFFSET($AZ34,0,VALUE(MID(BW34,1,1))-1)+
                     OFFSET($AZ34,0,VALUE(MID(BW34,3,1))-1))+
IF(BT34=4,OFFSET($AZ34,0,VALUE(MID(BW34,1,1))-1)+
                     OFFSET($AZ34,0,VALUE(MID(BW34,3,1))-1)+
                     OFFSET($AZ34,0,VALUE(MID(BW34,5,1))-1))
)*10^BX$3</f>
        <v>#VALUE!</v>
      </c>
      <c r="BY34" s="303" t="e">
        <f t="shared" ref="BY34:BY37" ca="1" si="765">RANK(BX34,OFFSET(BX$4:BX$7,$AX34,0))</f>
        <v>#VALUE!</v>
      </c>
      <c r="BZ34" s="293">
        <f t="shared" ref="BZ34:BZ37" ca="1" si="766">COUNTIF(OFFSET(BY$4:BY$7,$AX34,0),BY34)</f>
        <v>4</v>
      </c>
      <c r="CA34" s="293">
        <f t="shared" ref="CA34:CA37" ca="1" si="767">COUNTIF(OFFSET(BY34,1-$AY34,0,$AY34),BY34)</f>
        <v>1</v>
      </c>
      <c r="CB34" s="287" t="e">
        <f t="shared" ref="CB34:CB37" ca="1" si="768">IF(COUNTIF(OFFSET(BY$4:BY$7,$AX34,0),BY34)&gt;1,       TEXT(BZ34,"00")&amp;" x "&amp;TEXT(BY34,"00")&amp;"e - "&amp;       TEXT(CA34,"00"),"")</f>
        <v>#VALUE!</v>
      </c>
      <c r="CC34" s="281" t="e">
        <f t="shared" ref="CC34:CC37" ca="1" si="769">IF(CB34="","",
IF(BZ34=2,MATCH(LEFT(CB34,LEN(CB34)-2)&amp;TEXT(IF(VALUE(RIGHT(CB34,2))&gt;1,1,2),"00"),OFFSET(CB34,1-$AY34,0,4),0),"")&amp;
IF(BZ34=3,MATCH(LEFT(CB34,LEN(CB34)-2)&amp;TEXT(IF(VALUE(RIGHT(CB34,2))&gt;1,1,2),"00"),OFFSET(CB34,1-$AY34,0,4),0)&amp;"/"&amp;
                      MATCH(LEFT(CB34,LEN(CB34)-2)&amp;TEXT(IF(VALUE(RIGHT(CB34,2))&gt;2,2,3),"00"),OFFSET(CB34,1-$AY34,0,4),0),"")&amp;
IF(BZ34=4,MATCH(LEFT(CB34,LEN(CB34)-2)&amp;TEXT(IF(VALUE(RIGHT(CB34,2))&gt;1,1,2),"00"),OFFSET(CB34,1-$AY34,0,4),0)&amp;"/"&amp;
                      MATCH(LEFT(CB34,LEN(CB34)-2)&amp;TEXT(IF(VALUE(RIGHT(CB34,2))&gt;2,2,3),"00"),OFFSET(CB34,1-$AY34,0,4),0)&amp;"/"&amp;
                      MATCH(LEFT(CB34,LEN(CB34)-2)&amp;TEXT(IF(VALUE(RIGHT(CB34,2))&gt;3,3,4),"00"),OFFSET(CB34,1-$AY34,0,4),0),""))</f>
        <v>#VALUE!</v>
      </c>
      <c r="CD34" s="306" t="e">
        <f t="shared" ref="CD34:CD37" ca="1" si="770">BX34+(
IF(BZ34=2,OFFSET($BE34,0,CC34-1))+
IF(BZ34=3,OFFSET($BE34,0,VALUE(MID(CC34,1,1))-1)+
                     OFFSET($BE34,0,VALUE(MID(CC34,3,1))-1))+
IF(BZ34=4,OFFSET($BE34,0,VALUE(MID(CC34,1,1))-1)+
                     OFFSET($BE34,0,VALUE(MID(CC34,3,1))-1)+
                     OFFSET($BE34,0,VALUE(MID(CC34,5,1))-1))
)*10^CD$3</f>
        <v>#VALUE!</v>
      </c>
      <c r="CE34" s="303" t="e">
        <f t="shared" ref="CE34:CE37" ca="1" si="771">RANK(CD34,OFFSET(CD$4:CD$7,$AX34,0))</f>
        <v>#VALUE!</v>
      </c>
      <c r="CF34" s="293">
        <f t="shared" ref="CF34:CF37" ca="1" si="772">COUNTIF(OFFSET(CE$4:CE$7,$AX34,0),CE34)</f>
        <v>4</v>
      </c>
      <c r="CG34" s="293">
        <f t="shared" ref="CG34:CG37" ca="1" si="773">COUNTIF(OFFSET(CE34,1-$AY34,0,$AY34),CE34)</f>
        <v>1</v>
      </c>
      <c r="CH34" s="287" t="e">
        <f t="shared" ref="CH34:CH37" ca="1" si="774">IF(COUNTIF(OFFSET(CE$4:CE$7,$AX34,0),CE34)&gt;1,       TEXT(CF34,"00")&amp;" x "&amp;TEXT(CE34,"00")&amp;"e - "&amp;       TEXT(CG34,"00"),"")</f>
        <v>#VALUE!</v>
      </c>
      <c r="CI34" s="281" t="e">
        <f t="shared" ref="CI34:CI37" ca="1" si="775">IF(CH34="","",
IF(CF34=2,MATCH(LEFT(CH34,LEN(CH34)-2)&amp;TEXT(IF(VALUE(RIGHT(CH34,2))&gt;1,1,2),"00"),OFFSET(CH34,1-$AY34,0,4),0),"")&amp;
IF(CF34=3,MATCH(LEFT(CH34,LEN(CH34)-2)&amp;TEXT(IF(VALUE(RIGHT(CH34,2))&gt;1,1,2),"00"),OFFSET(CH34,1-$AY34,0,4),0)&amp;"/"&amp;
                      MATCH(LEFT(CH34,LEN(CH34)-2)&amp;TEXT(IF(VALUE(RIGHT(CH34,2))&gt;2,2,3),"00"),OFFSET(CH34,1-$AY34,0,4),0),"")&amp;
IF(CF34=4,MATCH(LEFT(CH34,LEN(CH34)-2)&amp;TEXT(IF(VALUE(RIGHT(CH34,2))&gt;1,1,2),"00"),OFFSET(CH34,1-$AY34,0,4),0)&amp;"/"&amp;
                      MATCH(LEFT(CH34,LEN(CH34)-2)&amp;TEXT(IF(VALUE(RIGHT(CH34,2))&gt;2,2,3),"00"),OFFSET(CH34,1-$AY34,0,4),0)&amp;"/"&amp;
                      MATCH(LEFT(CH34,LEN(CH34)-2)&amp;TEXT(IF(VALUE(RIGHT(CH34,2))&gt;3,3,4),"00"),OFFSET(CH34,1-$AY34,0,4),0),""))</f>
        <v>#VALUE!</v>
      </c>
      <c r="CJ34" s="309" t="e">
        <f t="shared" ref="CJ34:CJ37" ca="1" si="776">CD34+(
IF(CF34=2,OFFSET($BJ34,0,CI34-1))+
IF(CF34=3,OFFSET($BJ34,0,VALUE(MID(CI34,1,1))-1)+
                     OFFSET($BJ34,0,VALUE(MID(CI34,3,1))-1))+
IF(CF34=4,OFFSET($BJ34,0,VALUE(MID(CI34,1,1))-1)+
                     OFFSET($BJ34,0,VALUE(MID(CI34,3,1))-1)+
                     OFFSET($BJ34,0,VALUE(MID(CI34,5,1))-1))
)*10^CJ$3</f>
        <v>#VALUE!</v>
      </c>
      <c r="CK34" s="303" t="e">
        <f t="shared" ref="CK34:CK37" ca="1" si="777">RANK(CJ34,OFFSET(CJ$4:CJ$7,$AX34,0))</f>
        <v>#VALUE!</v>
      </c>
      <c r="CL34" s="293">
        <f t="shared" ref="CL34:CL37" ca="1" si="778">COUNTIF(OFFSET(CK$4:CK$7,$AX34,0),CK34)</f>
        <v>4</v>
      </c>
      <c r="CM34" s="293">
        <f t="shared" ref="CM34:CM37" ca="1" si="779">COUNTIF(OFFSET(CK34,1-$AY34,0,$AY34),CK34)</f>
        <v>1</v>
      </c>
      <c r="CN34" s="287" t="e">
        <f t="shared" ref="CN34:CN37" ca="1" si="780">IF(COUNTIF(OFFSET(CK$4:CK$7,$AX34,0),CK34)&gt;1,       TEXT(CL34,"00")&amp;" x "&amp;TEXT(CK34,"00")&amp;"e - "&amp;       TEXT(CM34,"00"),"")</f>
        <v>#VALUE!</v>
      </c>
      <c r="CO34" s="281" t="e">
        <f t="shared" ref="CO34:CO37" ca="1" si="781">IF(CN34="","",
IF(CL34=2,MATCH(LEFT(CN34,LEN(CN34)-2)&amp;TEXT(IF(VALUE(RIGHT(CN34,2))&gt;1,1,2),"00"),OFFSET(CN34,1-$AY34,0,4),0),"")&amp;
IF(CL34=3,MATCH(LEFT(CN34,LEN(CN34)-2)&amp;TEXT(IF(VALUE(RIGHT(CN34,2))&gt;1,1,2),"00"),OFFSET(CN34,1-$AY34,0,4),0)&amp;"/"&amp;
                      MATCH(LEFT(CN34,LEN(CN34)-2)&amp;TEXT(IF(VALUE(RIGHT(CN34,2))&gt;2,2,3),"00"),OFFSET(CN34,1-$AY34,0,4),0),"")&amp;
IF(CL34=4,MATCH(LEFT(CN34,LEN(CN34)-2)&amp;TEXT(IF(VALUE(RIGHT(CN34,2))&gt;1,1,2),"00"),OFFSET(CN34,1-$AY34,0,4),0)&amp;"/"&amp;
                      MATCH(LEFT(CN34,LEN(CN34)-2)&amp;TEXT(IF(VALUE(RIGHT(CN34,2))&gt;2,2,3),"00"),OFFSET(CN34,1-$AY34,0,4),0)&amp;"/"&amp;
                      MATCH(LEFT(CN34,LEN(CN34)-2)&amp;TEXT(IF(VALUE(RIGHT(CN34,2))&gt;3,3,4),"00"),OFFSET(CN34,1-$AY34,0,4),0),""))</f>
        <v>#VALUE!</v>
      </c>
      <c r="CP34" s="312" t="e">
        <f t="shared" ref="CP34:CP37" ca="1" si="782">CJ34+(
IF(CL34=2,OFFSET($AZ34,0,CO34-1))+
IF(CL34=3,OFFSET($AZ34,0,VALUE(MID(CO34,1,1))-1)+
                     OFFSET($AZ34,0,VALUE(MID(CO34,3,1))-1))+
IF(CL34=4,OFFSET($AZ34,0,VALUE(MID(CO34,1,1))-1)+
                     OFFSET($AZ34,0,VALUE(MID(CO34,3,1))-1)+
                     OFFSET($AZ34,0,VALUE(MID(CO34,5,1))-1))
)*10^CP$3</f>
        <v>#VALUE!</v>
      </c>
      <c r="CQ34" s="303" t="e">
        <f t="shared" ref="CQ34:CQ37" ca="1" si="783">RANK(CP34,OFFSET(CP$4:CP$7,$AX34,0))</f>
        <v>#VALUE!</v>
      </c>
      <c r="CR34" s="293">
        <f t="shared" ref="CR34:CR37" ca="1" si="784">COUNTIF(OFFSET(CQ$4:CQ$7,$AX34,0),CQ34)</f>
        <v>4</v>
      </c>
      <c r="CS34" s="293">
        <f t="shared" ref="CS34:CS37" ca="1" si="785">COUNTIF(OFFSET(CQ34,1-$AY34,0,$AY34),CQ34)</f>
        <v>1</v>
      </c>
      <c r="CT34" s="287" t="e">
        <f t="shared" ref="CT34:CT37" ca="1" si="786">IF(COUNTIF(OFFSET(CQ$4:CQ$7,$AX34,0),CQ34)&gt;1,       TEXT(CR34,"00")&amp;" x "&amp;TEXT(CQ34,"00")&amp;"e - "&amp;       TEXT(CS34,"00"),"")</f>
        <v>#VALUE!</v>
      </c>
      <c r="CU34" s="281" t="e">
        <f t="shared" ref="CU34:CU37" ca="1" si="787">IF(CT34="","",
IF(CR34=2,MATCH(LEFT(CT34,LEN(CT34)-2)&amp;TEXT(IF(VALUE(RIGHT(CT34,2))&gt;1,1,2),"00"),OFFSET(CT34,1-$AY34,0,4),0),"")&amp;
IF(CR34=3,MATCH(LEFT(CT34,LEN(CT34)-2)&amp;TEXT(IF(VALUE(RIGHT(CT34,2))&gt;1,1,2),"00"),OFFSET(CT34,1-$AY34,0,4),0)&amp;"/"&amp;
                      MATCH(LEFT(CT34,LEN(CT34)-2)&amp;TEXT(IF(VALUE(RIGHT(CT34,2))&gt;2,2,3),"00"),OFFSET(CT34,1-$AY34,0,4),0),"")&amp;
IF(CR34=4,MATCH(LEFT(CT34,LEN(CT34)-2)&amp;TEXT(IF(VALUE(RIGHT(CT34,2))&gt;1,1,2),"00"),OFFSET(CT34,1-$AY34,0,4),0)&amp;"/"&amp;
                      MATCH(LEFT(CT34,LEN(CT34)-2)&amp;TEXT(IF(VALUE(RIGHT(CT34,2))&gt;2,2,3),"00"),OFFSET(CT34,1-$AY34,0,4),0)&amp;"/"&amp;
                      MATCH(LEFT(CT34,LEN(CT34)-2)&amp;TEXT(IF(VALUE(RIGHT(CT34,2))&gt;3,3,4),"00"),OFFSET(CT34,1-$AY34,0,4),0),""))</f>
        <v>#VALUE!</v>
      </c>
      <c r="CV34" s="315" t="e">
        <f t="shared" ref="CV34:CV37" ca="1" si="788">CP34+(
IF(CR34=2,OFFSET($BE34,0,CU34-1))+
IF(CR34=3,OFFSET($BE34,0,VALUE(MID(CU34,1,1))-1)+
                     OFFSET($BE34,0,VALUE(MID(CU34,3,1))-1))+
IF(CR34=4,OFFSET($BE34,0,VALUE(MID(CU34,1,1))-1)+
                     OFFSET($BE34,0,VALUE(MID(CU34,3,1))-1)+
                     OFFSET($BE34,0,VALUE(MID(CU34,5,1))-1))
)*10^CV$3</f>
        <v>#VALUE!</v>
      </c>
      <c r="CW34" s="303" t="e">
        <f t="shared" ref="CW34:CW37" ca="1" si="789">RANK(CV34,OFFSET(CV$4:CV$7,$AX34,0))</f>
        <v>#VALUE!</v>
      </c>
      <c r="CX34" s="293">
        <f t="shared" ref="CX34:CX37" ca="1" si="790">COUNTIF(OFFSET(CW$4:CW$7,$AX34,0),CW34)</f>
        <v>4</v>
      </c>
      <c r="CY34" s="293">
        <f t="shared" ref="CY34:CY37" ca="1" si="791">COUNTIF(OFFSET(CW34,1-$AY34,0,$AY34),CW34)</f>
        <v>1</v>
      </c>
      <c r="CZ34" s="287" t="e">
        <f t="shared" ref="CZ34:CZ37" ca="1" si="792">IF(COUNTIF(OFFSET(CW$4:CW$7,$AX34,0),CW34)&gt;1,       TEXT(CX34,"00")&amp;" x "&amp;TEXT(CW34,"00")&amp;"e - "&amp;       TEXT(CY34,"00"),"")</f>
        <v>#VALUE!</v>
      </c>
      <c r="DA34" s="281" t="e">
        <f t="shared" ref="DA34:DA37" ca="1" si="793">IF(CZ34="","",
IF(CX34=2,MATCH(LEFT(CZ34,LEN(CZ34)-2)&amp;TEXT(IF(VALUE(RIGHT(CZ34,2))&gt;1,1,2),"00"),OFFSET(CZ34,1-$AY34,0,4),0),"")&amp;
IF(CX34=3,MATCH(LEFT(CZ34,LEN(CZ34)-2)&amp;TEXT(IF(VALUE(RIGHT(CZ34,2))&gt;1,1,2),"00"),OFFSET(CZ34,1-$AY34,0,4),0)&amp;"/"&amp;
                      MATCH(LEFT(CZ34,LEN(CZ34)-2)&amp;TEXT(IF(VALUE(RIGHT(CZ34,2))&gt;2,2,3),"00"),OFFSET(CZ34,1-$AY34,0,4),0),"")&amp;
IF(CX34=4,MATCH(LEFT(CZ34,LEN(CZ34)-2)&amp;TEXT(IF(VALUE(RIGHT(CZ34,2))&gt;1,1,2),"00"),OFFSET(CZ34,1-$AY34,0,4),0)&amp;"/"&amp;
                      MATCH(LEFT(CZ34,LEN(CZ34)-2)&amp;TEXT(IF(VALUE(RIGHT(CZ34,2))&gt;2,2,3),"00"),OFFSET(CZ34,1-$AY34,0,4),0)&amp;"/"&amp;
                      MATCH(LEFT(CZ34,LEN(CZ34)-2)&amp;TEXT(IF(VALUE(RIGHT(CZ34,2))&gt;3,3,4),"00"),OFFSET(CZ34,1-$AY34,0,4),0),""))</f>
        <v>#VALUE!</v>
      </c>
      <c r="DB34" s="318" t="e">
        <f t="shared" ref="DB34:DB37" ca="1" si="794">CV34+(
IF(CX34=2,OFFSET($BJ34,0,DA34-1))+
IF(CX34=3,OFFSET($BJ34,0,VALUE(MID(DA34,1,1))-1)+
                     OFFSET($BJ34,0,VALUE(MID(DA34,3,1))-1))+
IF(CX34=4,OFFSET($BJ34,0,VALUE(MID(DA34,1,1))-1)+
                     OFFSET($BJ34,0,VALUE(MID(DA34,3,1))-1)+
                     OFFSET($BJ34,0,VALUE(MID(DA34,5,1))-1))
)*10^DB$3</f>
        <v>#VALUE!</v>
      </c>
      <c r="DC34" s="303" t="e">
        <f t="shared" ref="DC34:DC37" ca="1" si="795">RANK(DB34,OFFSET(DB$4:DB$7,$AX34,0))</f>
        <v>#VALUE!</v>
      </c>
      <c r="DD34" s="321" t="e">
        <f t="shared" ca="1" si="191"/>
        <v>#VALUE!</v>
      </c>
      <c r="DE34" s="281" t="e">
        <f t="shared" ref="DE34:DE37" ca="1" si="796">RANK(DD34,OFFSET(DD$4:DD$7,$AX34,0))</f>
        <v>#VALUE!</v>
      </c>
      <c r="DF34" s="324" t="e">
        <f t="shared" ca="1" si="193"/>
        <v>#VALUE!</v>
      </c>
      <c r="DG34" s="281" t="e">
        <f ca="1">RANK(DF34,OFFSET(DF$4:DF$7,$AX34,0))&amp;$E34</f>
        <v>#VALUE!</v>
      </c>
      <c r="DH34" s="348">
        <f ca="1">COUNTIF(OFFSET($DG$4:$DG$7,$AX34,0),$DN34)</f>
        <v>0</v>
      </c>
      <c r="DI34" s="357" t="str">
        <f ca="1">IFERROR(MATCH($DN34,OFFSET($DG$4:$DG$7,$AX34,0),0),"")</f>
        <v/>
      </c>
      <c r="DJ34" s="357" t="str">
        <f t="shared" ref="DJ34:DL37" ca="1" si="797">IF(DJ$3&lt;=COUNTIF(OFFSET($DG$4:$DG$7,$AX34,0),$DN34),DI34+MATCH($DN34,OFFSET(OFFSET($DG$4:$DG$7,$AX34,0),DI34,0),0),"")</f>
        <v/>
      </c>
      <c r="DK34" s="357" t="str">
        <f t="shared" ca="1" si="797"/>
        <v/>
      </c>
      <c r="DL34" s="357" t="str">
        <f t="shared" ca="1" si="797"/>
        <v/>
      </c>
      <c r="DM34" s="350" t="str">
        <f ca="1">CONCATENATE(DI34,DJ34,DK34,DL34)</f>
        <v/>
      </c>
      <c r="DN34" s="351" t="s">
        <v>296</v>
      </c>
      <c r="DO34" s="351" t="str">
        <f ca="1">IF(SUM(OFFSET($R$4:$R$7,$AX34,0))&lt;12,"",
IF($DH34=0,$DO33,
IF($DH34=1,OFFSET($Q$4,VALUE(DM34)-1+$AX34,0),
IF($DH34=2,OFFSET($AS$4,VALUE(MID(DM34,1,1))-1+$AX34,0)&amp;"/"&amp;OFFSET($AS$4,VALUE(MID(DM34,2,1))-1+$AX34,0),
IF($DH34=3,OFFSET($AS$4,VALUE(MID(DM34,1,1))-1+$AX34,0)&amp;"/"&amp;OFFSET($AS$4,VALUE(MID(DM34,2,1))-1+$AX34,0)&amp;"/"&amp;OFFSET($AS$4,VALUE(MID(DM34,3,1))-1+$AX34,0),
CONCATENATE(OFFSET($AS$4,$AX34,0),"/",OFFSET($AS$5,$AX34,0),"/",OFFSET($AS$6,$AX34,0),"/",OFFSET($AS$7,$AX34,0)))))))</f>
        <v/>
      </c>
      <c r="DP34" s="351" t="str">
        <f ca="1">IFERROR(OFFSET($Q$51,MATCH(RIGHT($DN34),$Q$52:$Q$59,0),MATCH(VALUE(LEFT($DN34)),$R$51:$Z$51,0)),"")</f>
        <v/>
      </c>
      <c r="DQ34" s="351" t="str">
        <f t="shared" ca="1" si="67"/>
        <v/>
      </c>
      <c r="DR34" s="353" t="str">
        <f t="shared" ca="1" si="68"/>
        <v/>
      </c>
      <c r="DS34" s="201">
        <f t="shared" ca="1" si="195"/>
        <v>0</v>
      </c>
      <c r="DT34" s="203" t="str">
        <f t="shared" ca="1" si="196"/>
        <v/>
      </c>
      <c r="DU34" s="203" t="str">
        <f t="shared" ca="1" si="649"/>
        <v/>
      </c>
      <c r="DV34" s="203" t="str">
        <f t="shared" ca="1" si="649"/>
        <v/>
      </c>
      <c r="DW34" s="203" t="str">
        <f t="shared" ca="1" si="649"/>
        <v/>
      </c>
      <c r="DX34" s="195" t="str">
        <f t="shared" ref="DX34:DX37" ca="1" si="798">CONCATENATE(DT34,DU34,DV34,DW34)</f>
        <v/>
      </c>
      <c r="DY34" s="156" t="s">
        <v>296</v>
      </c>
      <c r="DZ34" s="156" t="str">
        <f ca="1">IF(SUM(OFFSET($AC$4:$AC$7,$AX34,0))&lt;12,"",
IF($DS34=0,$DZ33,
IF($DS34=1,OFFSET($Q$4,VALUE(DX34)-1+$AX34,0),
IF($DS34=2,OFFSET($AS$4,VALUE(MID(DX34,1,1))-1+$AX34,0)&amp;"/"&amp;OFFSET($AS$4,VALUE(MID(DX34,2,1))-1+$AX34,0),
IF($DS34=3,OFFSET($AS$4,VALUE(MID(DX34,1,1))-1+$AX34,0)&amp;"/"&amp;OFFSET($AS$4,VALUE(MID(DX34,2,1))-1+$AX34,0)&amp;"/"&amp;OFFSET($AS$4,VALUE(MID(DX34,3,1))-1+$AX34,0),
CONCATENATE(OFFSET($AS$4,$AX34,0),"/",OFFSET($AS$5,$AX34,0),"/",OFFSET($AS$6,$AX34,0),"/",OFFSET($AS$7,$AX34,0)))))))</f>
        <v/>
      </c>
      <c r="EA34" s="156" t="str">
        <f ca="1">IFERROR(OFFSET($Q$51,MATCH(RIGHT($DY34),$Q$52:$Q$59,0),MATCH(VALUE(LEFT($DY34)),$AC$51:$AK$51,0)),"")</f>
        <v/>
      </c>
      <c r="EB34" s="156" t="str">
        <f t="shared" ca="1" si="199"/>
        <v/>
      </c>
      <c r="EC34" s="156" t="str">
        <f ca="1">IF(OR(AC34&lt;1,EB34=""),"",LEFT(EB34,3)&amp;IF(ISERROR(MATCH(EB34,$Q:$Q,0)),"?",""))</f>
        <v/>
      </c>
      <c r="ED34" s="270" t="str">
        <f t="shared" si="5"/>
        <v>Zwe-Zui</v>
      </c>
      <c r="EE34" s="270" t="str">
        <f t="shared" si="6"/>
        <v/>
      </c>
      <c r="EF34" s="270" t="str">
        <f t="shared" si="7"/>
        <v/>
      </c>
      <c r="EG34" s="271" t="str">
        <f t="shared" si="8"/>
        <v/>
      </c>
      <c r="EH34" s="271" t="str">
        <f t="shared" si="9"/>
        <v/>
      </c>
      <c r="EI34" s="271" t="str">
        <f t="shared" si="10"/>
        <v/>
      </c>
      <c r="EJ34" s="271" t="str">
        <f t="shared" si="75"/>
        <v/>
      </c>
      <c r="EK34" s="274" t="str">
        <f t="shared" si="501"/>
        <v>Dui</v>
      </c>
      <c r="EL34" s="272" t="str">
        <f t="shared" ref="EL34:EO37" ca="1" si="799">IFERROR(VLOOKUP($AS34&amp;"-"&amp;OFFSET(EL$3,MATCH($E34,$E:$E,0)-MATCH($E$4,$E:$E,0),0),$ED:$EK,4,0),"")</f>
        <v/>
      </c>
      <c r="EM34" s="271" t="str">
        <f t="shared" ca="1" si="799"/>
        <v/>
      </c>
      <c r="EN34" s="271" t="str">
        <f t="shared" ca="1" si="799"/>
        <v/>
      </c>
      <c r="EO34" s="271" t="str">
        <f t="shared" ca="1" si="799"/>
        <v/>
      </c>
      <c r="EP34" s="272">
        <f t="shared" si="116"/>
        <v>30</v>
      </c>
      <c r="EQ34" s="272">
        <v>1</v>
      </c>
      <c r="ER34" s="272" t="str">
        <f t="shared" ref="ER34:EU37" ca="1" si="800">IFERROR(VLOOKUP($AS34&amp;"-"&amp;OFFSET(ER$3,MATCH($E34,$E:$E,0)-MATCH($E$4,$E:$E,0),0),$ED:$EJ,5,0),"")</f>
        <v/>
      </c>
      <c r="ES34" s="271" t="str">
        <f t="shared" ca="1" si="800"/>
        <v/>
      </c>
      <c r="ET34" s="271" t="str">
        <f t="shared" ca="1" si="800"/>
        <v/>
      </c>
      <c r="EU34" s="271" t="str">
        <f t="shared" ca="1" si="800"/>
        <v/>
      </c>
      <c r="EV34" s="273">
        <f t="shared" ref="EV34:EV37" ca="1" si="801">SUM(ER34:EU34)</f>
        <v>0</v>
      </c>
      <c r="EW34" s="272" t="str">
        <f t="shared" ref="EW34:EZ37" ca="1" si="802">IFERROR(VLOOKUP($AS34&amp;"-"&amp;OFFSET(EW$3,MATCH($E34,$E:$E,0)-MATCH($E$4,$E:$E,0),0),$ED:$EJ,6,0),"")</f>
        <v/>
      </c>
      <c r="EX34" s="271" t="str">
        <f t="shared" ca="1" si="802"/>
        <v/>
      </c>
      <c r="EY34" s="271" t="str">
        <f t="shared" ca="1" si="802"/>
        <v/>
      </c>
      <c r="EZ34" s="271" t="str">
        <f t="shared" ca="1" si="802"/>
        <v/>
      </c>
      <c r="FA34" s="273">
        <f t="shared" ref="FA34:FA37" ca="1" si="803">SUM(EW34:EZ34)</f>
        <v>0</v>
      </c>
      <c r="FB34" s="272" t="str">
        <f t="shared" ref="FB34:FE37" ca="1" si="804">IFERROR(VLOOKUP($AS34&amp;"-"&amp;OFFSET(FB$3,MATCH($E34,$E:$E,0)-MATCH($E$4,$E:$E,0),0),$ED:$EJ,2,0),"")</f>
        <v/>
      </c>
      <c r="FC34" s="271" t="str">
        <f t="shared" ca="1" si="804"/>
        <v/>
      </c>
      <c r="FD34" s="271" t="str">
        <f t="shared" ca="1" si="804"/>
        <v/>
      </c>
      <c r="FE34" s="271" t="str">
        <f t="shared" ca="1" si="804"/>
        <v/>
      </c>
      <c r="FF34" s="273">
        <f t="shared" ref="FF34:FF37" ca="1" si="805">SUM(FB34:FE34)</f>
        <v>0</v>
      </c>
      <c r="FG34"/>
      <c r="FI34" s="275">
        <f ca="1">RANK($EV34,OFFSET($EV$4:$EV$7,$AX34,0),0)</f>
        <v>1</v>
      </c>
      <c r="FJ34" s="280">
        <f ca="1">EV34+(IF(COUNTIF(OFFSET($FI$4:$FI$7,$AX34,0),$FI34)&gt;1,IF($AC34&gt;0,(MAX(OFFSET($AC$4:$AC$7,$AX34,0))-$AC34)*0.1,)))*10^FJ$3</f>
        <v>0</v>
      </c>
      <c r="FK34" s="303">
        <f ca="1">RANK($FJ34,OFFSET($FJ$4:$FJ$7,$AX34,0),0)</f>
        <v>1</v>
      </c>
      <c r="FL34" s="293">
        <f t="shared" ref="FL34:FL37" ca="1" si="806">COUNTIF(OFFSET(FK$4:FK$7,$AX34,0),FK34)</f>
        <v>4</v>
      </c>
      <c r="FM34" s="293">
        <f t="shared" ref="FM34:FM37" ca="1" si="807">COUNTIF(OFFSET(FK34,1-$AY34,0,$AY34),FK34)</f>
        <v>1</v>
      </c>
      <c r="FN34" s="287" t="str">
        <f t="shared" ref="FN34:FN37" ca="1" si="808">IF(COUNTIF(OFFSET(FK$4:FK$7,$AX34,0),FK34)&gt;1,       TEXT(FL34,"00")&amp;" x "&amp;TEXT(FK34,"00")&amp;"e - "&amp;       TEXT(FM34,"00"),"")</f>
        <v>04 x 01e - 01</v>
      </c>
      <c r="FO34" s="281" t="str">
        <f t="shared" ref="FO34:FO37" ca="1" si="809">IF(FN34="","",
IF(FL34=2,MATCH(LEFT(FN34,LEN(FN34)-2)&amp;TEXT(IF(VALUE(RIGHT(FN34,2))&gt;1,1,2),"00"),OFFSET(FN34,1-$AY34,0,4),0),"")&amp;
IF(FL34=3,MATCH(LEFT(FN34,LEN(FN34)-2)&amp;TEXT(IF(VALUE(RIGHT(FN34,2))&gt;1,1,2),"00"),OFFSET(FN34,1-$AY34,0,4),0)&amp;"/"&amp;
                      MATCH(LEFT(FN34,LEN(FN34)-2)&amp;TEXT(IF(VALUE(RIGHT(FN34,2))&gt;2,2,3),"00"),OFFSET(FN34,1-$AY34,0,4),0),"")&amp;
IF(FL34=4,MATCH(LEFT(FN34,LEN(FN34)-2)&amp;TEXT(IF(VALUE(RIGHT(FN34,2))&gt;1,1,2),"00"),OFFSET(FN34,1-$AY34,0,4),0)&amp;"/"&amp;
                      MATCH(LEFT(FN34,LEN(FN34)-2)&amp;TEXT(IF(VALUE(RIGHT(FN34,2))&gt;2,2,3),"00"),OFFSET(FN34,1-$AY34,0,4),0)&amp;"/"&amp;
                      MATCH(LEFT(FN34,LEN(FN34)-2)&amp;TEXT(IF(VALUE(RIGHT(FN34,2))&gt;3,3,4),"00"),OFFSET(FN34,1-$AY34,0,4),0),""))</f>
        <v>2/3/4</v>
      </c>
      <c r="FP34" s="300" t="e">
        <f t="shared" ref="FP34:FP37" ca="1" si="810">FJ34+(
IF(FL34=2,OFFSET($ER34,0,VALUE(FO34)-1))+
IF(FL34=3,OFFSET($ER34,0,VALUE(MID(FO34,1,1))-1)+
                     OFFSET($ER34,0,VALUE(MID(FO34,3,1))-1))+
IF(FL34=4,OFFSET($ER34,0,VALUE(MID(FO34,1,1))-1)+
                     OFFSET($ER34,0,VALUE(MID(FO34,3,1))-1)+
                     OFFSET($ER34,0,VALUE(MID(FO34,5,1))-1))
)*10^FP$3</f>
        <v>#VALUE!</v>
      </c>
      <c r="FQ34" s="303" t="e">
        <f t="shared" ca="1" si="213"/>
        <v>#VALUE!</v>
      </c>
      <c r="FR34" s="293">
        <f t="shared" ref="FR34:FR37" ca="1" si="811">COUNTIF(OFFSET(FQ$4:FQ$7,$AX34,0),FQ34)</f>
        <v>4</v>
      </c>
      <c r="FS34" s="293">
        <f t="shared" ref="FS34:FS37" ca="1" si="812">COUNTIF(OFFSET(FQ34,1-$AY34,0,$AY34),FQ34)</f>
        <v>1</v>
      </c>
      <c r="FT34" s="287" t="e">
        <f t="shared" ref="FT34:FT37" ca="1" si="813">IF(COUNTIF(OFFSET(FQ$4:FQ$7,$AX34,0),FQ34)&gt;1,       TEXT(FR34,"00")&amp;" x "&amp;TEXT(FQ34,"00")&amp;"e - "&amp;       TEXT(FS34,"00"),"")</f>
        <v>#VALUE!</v>
      </c>
      <c r="FU34" s="281" t="e">
        <f t="shared" ref="FU34:FU37" ca="1" si="814">IF(FT34="","",
IF(FR34=2,MATCH(LEFT(FT34,LEN(FT34)-2)&amp;TEXT(IF(VALUE(RIGHT(FT34,2))&gt;1,1,2),"00"),OFFSET(FT34,1-$AY34,0,4),0),"")&amp;
IF(FR34=3,MATCH(LEFT(FT34,LEN(FT34)-2)&amp;TEXT(IF(VALUE(RIGHT(FT34,2))&gt;1,1,2),"00"),OFFSET(FT34,1-$AY34,0,4),0)&amp;"/"&amp;
                      MATCH(LEFT(FT34,LEN(FT34)-2)&amp;TEXT(IF(VALUE(RIGHT(FT34,2))&gt;2,2,3),"00"),OFFSET(FT34,1-$AY34,0,4),0),"")&amp;
IF(FR34=4,MATCH(LEFT(FT34,LEN(FT34)-2)&amp;TEXT(IF(VALUE(RIGHT(FT34,2))&gt;1,1,2),"00"),OFFSET(FT34,1-$AY34,0,4),0)&amp;"/"&amp;
                      MATCH(LEFT(FT34,LEN(FT34)-2)&amp;TEXT(IF(VALUE(RIGHT(FT34,2))&gt;2,2,3),"00"),OFFSET(FT34,1-$AY34,0,4),0)&amp;"/"&amp;
                      MATCH(LEFT(FT34,LEN(FT34)-2)&amp;TEXT(IF(VALUE(RIGHT(FT34,2))&gt;3,3,4),"00"),OFFSET(FT34,1-$AY34,0,4),0),""))</f>
        <v>#VALUE!</v>
      </c>
      <c r="FV34" s="306" t="e">
        <f t="shared" ref="FV34:FV37" ca="1" si="815">FP34+(
IF(FR34=2,OFFSET($EW34,0,FU34-1))+
IF(FR34=3,OFFSET($EW34,0,VALUE(MID(FU34,1,1))-1)+
                     OFFSET($EW34,0,VALUE(MID(FU34,3,1))-1))+
IF(FR34=4,OFFSET($EW34,0,VALUE(MID(FU34,1,1))-1)+
                     OFFSET($EW34,0,VALUE(MID(FU34,3,1))-1)+
                     OFFSET($EW34,0,VALUE(MID(FU34,5,1))-1))
)*10^FV$3</f>
        <v>#VALUE!</v>
      </c>
      <c r="FW34" s="303" t="e">
        <f t="shared" ref="FW34" ca="1" si="816">RANK(FV34,OFFSET(FV$4:FV$7,$AX34,0))</f>
        <v>#VALUE!</v>
      </c>
      <c r="FX34" s="293">
        <f t="shared" ref="FX34:FX37" ca="1" si="817">COUNTIF(OFFSET(FW$4:FW$7,$AX34,0),FW34)</f>
        <v>4</v>
      </c>
      <c r="FY34" s="293">
        <f t="shared" ref="FY34:FY37" ca="1" si="818">COUNTIF(OFFSET(FW34,1-$AY34,0,$AY34),FW34)</f>
        <v>1</v>
      </c>
      <c r="FZ34" s="287" t="e">
        <f t="shared" ref="FZ34:FZ37" ca="1" si="819">IF(COUNTIF(OFFSET(FW$4:FW$7,$AX34,0),FW34)&gt;1,       TEXT(FX34,"00")&amp;" x "&amp;TEXT(FW34,"00")&amp;"e - "&amp;       TEXT(FY34,"00"),"")</f>
        <v>#VALUE!</v>
      </c>
      <c r="GA34" s="281" t="e">
        <f t="shared" ref="GA34:GA37" ca="1" si="820">IF(FZ34="","",
IF(FX34=2,MATCH(LEFT(FZ34,LEN(FZ34)-2)&amp;TEXT(IF(VALUE(RIGHT(FZ34,2))&gt;1,1,2),"00"),OFFSET(FZ34,1-$AY34,0,4),0),"")&amp;
IF(FX34=3,MATCH(LEFT(FZ34,LEN(FZ34)-2)&amp;TEXT(IF(VALUE(RIGHT(FZ34,2))&gt;1,1,2),"00"),OFFSET(FZ34,1-$AY34,0,4),0)&amp;"/"&amp;
                      MATCH(LEFT(FZ34,LEN(FZ34)-2)&amp;TEXT(IF(VALUE(RIGHT(FZ34,2))&gt;2,2,3),"00"),OFFSET(FZ34,1-$AY34,0,4),0),"")&amp;
IF(FX34=4,MATCH(LEFT(FZ34,LEN(FZ34)-2)&amp;TEXT(IF(VALUE(RIGHT(FZ34,2))&gt;1,1,2),"00"),OFFSET(FZ34,1-$AY34,0,4),0)&amp;"/"&amp;
                      MATCH(LEFT(FZ34,LEN(FZ34)-2)&amp;TEXT(IF(VALUE(RIGHT(FZ34,2))&gt;2,2,3),"00"),OFFSET(FZ34,1-$AY34,0,4),0)&amp;"/"&amp;
                      MATCH(LEFT(FZ34,LEN(FZ34)-2)&amp;TEXT(IF(VALUE(RIGHT(FZ34,2))&gt;3,3,4),"00"),OFFSET(FZ34,1-$AY34,0,4),0),""))</f>
        <v>#VALUE!</v>
      </c>
      <c r="GB34" s="309" t="e">
        <f t="shared" ref="GB34:GB37" ca="1" si="821">FV34+(
IF(FX34=2,OFFSET($FB34,0,GA34-1))+
IF(FX34=3,OFFSET($FB34,0,VALUE(MID(GA34,1,1))-1)+
                     OFFSET($FB34,0,VALUE(MID(GA34,3,1))-1))+
IF(FX34=4,OFFSET($FB34,0,VALUE(MID(GA34,1,1))-1)+
                     OFFSET($FB34,0,VALUE(MID(GA34,3,1))-1)+
                     OFFSET($FB34,0,VALUE(MID(GA34,5,1))-1))
)*10^GB$3</f>
        <v>#VALUE!</v>
      </c>
      <c r="GC34" s="303" t="e">
        <f t="shared" ref="GC34:GC37" ca="1" si="822">RANK(GB34,OFFSET(GB$4:GB$7,$AX34,0))</f>
        <v>#VALUE!</v>
      </c>
      <c r="GD34" s="293">
        <f t="shared" ref="GD34:GD37" ca="1" si="823">COUNTIF(OFFSET(GC$4:GC$7,$AX34,0),GC34)</f>
        <v>4</v>
      </c>
      <c r="GE34" s="293">
        <f t="shared" ref="GE34:GE37" ca="1" si="824">COUNTIF(OFFSET(GC34,1-$AY34,0,$AY34),GC34)</f>
        <v>1</v>
      </c>
      <c r="GF34" s="287" t="e">
        <f t="shared" ref="GF34:GF37" ca="1" si="825">IF(COUNTIF(OFFSET(GC$4:GC$7,$AX34,0),GC34)&gt;1,       TEXT(GD34,"00")&amp;" x "&amp;TEXT(GC34,"00")&amp;"e - "&amp;       TEXT(GE34,"00"),"")</f>
        <v>#VALUE!</v>
      </c>
      <c r="GG34" s="281" t="e">
        <f t="shared" ref="GG34:GG37" ca="1" si="826">IF(GF34="","",
IF(GD34=2,MATCH(LEFT(GF34,LEN(GF34)-2)&amp;TEXT(IF(VALUE(RIGHT(GF34,2))&gt;1,1,2),"00"),OFFSET(GF34,1-$AY34,0,4),0),"")&amp;
IF(GD34=3,MATCH(LEFT(GF34,LEN(GF34)-2)&amp;TEXT(IF(VALUE(RIGHT(GF34,2))&gt;1,1,2),"00"),OFFSET(GF34,1-$AY34,0,4),0)&amp;"/"&amp;
                      MATCH(LEFT(GF34,LEN(GF34)-2)&amp;TEXT(IF(VALUE(RIGHT(GF34,2))&gt;2,2,3),"00"),OFFSET(GF34,1-$AY34,0,4),0),"")&amp;
IF(GD34=4,MATCH(LEFT(GF34,LEN(GF34)-2)&amp;TEXT(IF(VALUE(RIGHT(GF34,2))&gt;1,1,2),"00"),OFFSET(GF34,1-$AY34,0,4),0)&amp;"/"&amp;
                      MATCH(LEFT(GF34,LEN(GF34)-2)&amp;TEXT(IF(VALUE(RIGHT(GF34,2))&gt;2,2,3),"00"),OFFSET(GF34,1-$AY34,0,4),0)&amp;"/"&amp;
                      MATCH(LEFT(GF34,LEN(GF34)-2)&amp;TEXT(IF(VALUE(RIGHT(GF34,2))&gt;3,3,4),"00"),OFFSET(GF34,1-$AY34,0,4),0),""))</f>
        <v>#VALUE!</v>
      </c>
      <c r="GH34" s="312" t="e">
        <f t="shared" ref="GH34:GH37" ca="1" si="827">GB34+(
IF(GD34=2,OFFSET($ER34,0,GG34-1))+
IF(GD34=3,OFFSET($ER34,0,VALUE(MID(GG34,1,1))-1)+
                     OFFSET($ER34,0,VALUE(MID(GG34,3,1))-1))+
IF(GD34=4,OFFSET($ER34,0,VALUE(MID(GG34,1,1))-1)+
                     OFFSET($ER34,0,VALUE(MID(GG34,3,1))-1)+
                     OFFSET($ER34,0,VALUE(MID(GG34,5,1))-1))
)*10^GH$3</f>
        <v>#VALUE!</v>
      </c>
      <c r="GI34" s="303" t="e">
        <f t="shared" ref="GI34:GI37" ca="1" si="828">RANK(GH34,OFFSET(GH$4:GH$7,$AX34,0))</f>
        <v>#VALUE!</v>
      </c>
      <c r="GJ34" s="293">
        <f t="shared" ref="GJ34:GJ37" ca="1" si="829">COUNTIF(OFFSET(GI$4:GI$7,$AX34,0),GI34)</f>
        <v>4</v>
      </c>
      <c r="GK34" s="293">
        <f t="shared" ref="GK34:GK37" ca="1" si="830">COUNTIF(OFFSET(GI34,1-$AY34,0,$AY34),GI34)</f>
        <v>1</v>
      </c>
      <c r="GL34" s="287" t="e">
        <f t="shared" ref="GL34:GL37" ca="1" si="831">IF(COUNTIF(OFFSET(GI$4:GI$7,$AX34,0),GI34)&gt;1,       TEXT(GJ34,"00")&amp;" x "&amp;TEXT(GI34,"00")&amp;"e - "&amp;       TEXT(GK34,"00"),"")</f>
        <v>#VALUE!</v>
      </c>
      <c r="GM34" s="281" t="e">
        <f t="shared" ref="GM34:GM37" ca="1" si="832">IF(GL34="","",
IF(GJ34=2,MATCH(LEFT(GL34,LEN(GL34)-2)&amp;TEXT(IF(VALUE(RIGHT(GL34,2))&gt;1,1,2),"00"),OFFSET(GL34,1-$AY34,0,4),0),"")&amp;
IF(GJ34=3,MATCH(LEFT(GL34,LEN(GL34)-2)&amp;TEXT(IF(VALUE(RIGHT(GL34,2))&gt;1,1,2),"00"),OFFSET(GL34,1-$AY34,0,4),0)&amp;"/"&amp;
                      MATCH(LEFT(GL34,LEN(GL34)-2)&amp;TEXT(IF(VALUE(RIGHT(GL34,2))&gt;2,2,3),"00"),OFFSET(GL34,1-$AY34,0,4),0),"")&amp;
IF(GJ34=4,MATCH(LEFT(GL34,LEN(GL34)-2)&amp;TEXT(IF(VALUE(RIGHT(GL34,2))&gt;1,1,2),"00"),OFFSET(GL34,1-$AY34,0,4),0)&amp;"/"&amp;
                      MATCH(LEFT(GL34,LEN(GL34)-2)&amp;TEXT(IF(VALUE(RIGHT(GL34,2))&gt;2,2,3),"00"),OFFSET(GL34,1-$AY34,0,4),0)&amp;"/"&amp;
                      MATCH(LEFT(GL34,LEN(GL34)-2)&amp;TEXT(IF(VALUE(RIGHT(GL34,2))&gt;3,3,4),"00"),OFFSET(GL34,1-$AY34,0,4),0),""))</f>
        <v>#VALUE!</v>
      </c>
      <c r="GN34" s="315" t="e">
        <f t="shared" ref="GN34:GN37" ca="1" si="833">GH34+(
IF(GJ34=2,OFFSET($EW34,0,GM34-1))+
IF(GJ34=3,OFFSET($EW34,0,VALUE(MID(GM34,1,1))-1)+
                     OFFSET($EW34,0,VALUE(MID(GM34,3,1))-1))+
IF(GJ34=4,OFFSET($EW34,0,VALUE(MID(GM34,1,1))-1)+
                     OFFSET($EW34,0,VALUE(MID(GM34,3,1))-1)+
                     OFFSET($EW34,0,VALUE(MID(GM34,5,1))-1))
)*10^GN$3</f>
        <v>#VALUE!</v>
      </c>
      <c r="GO34" s="303" t="e">
        <f t="shared" ref="GO34:GO37" ca="1" si="834">RANK(GN34,OFFSET(GN$4:GN$7,$AX34,0))</f>
        <v>#VALUE!</v>
      </c>
      <c r="GP34" s="293">
        <f t="shared" ref="GP34:GP37" ca="1" si="835">COUNTIF(OFFSET(GO$4:GO$7,$AX34,0),GO34)</f>
        <v>4</v>
      </c>
      <c r="GQ34" s="293">
        <f t="shared" ref="GQ34:GQ37" ca="1" si="836">COUNTIF(OFFSET(GO34,1-$AY34,0,$AY34),GO34)</f>
        <v>1</v>
      </c>
      <c r="GR34" s="287" t="e">
        <f t="shared" ref="GR34:GR37" ca="1" si="837">IF(COUNTIF(OFFSET(GO$4:GO$7,$AX34,0),GO34)&gt;1,       TEXT(GP34,"00")&amp;" x "&amp;TEXT(GO34,"00")&amp;"e - "&amp;       TEXT(GQ34,"00"),"")</f>
        <v>#VALUE!</v>
      </c>
      <c r="GS34" s="281" t="e">
        <f t="shared" ref="GS34:GS37" ca="1" si="838">IF(GR34="","",
IF(GP34=2,MATCH(LEFT(GR34,LEN(GR34)-2)&amp;TEXT(IF(VALUE(RIGHT(GR34,2))&gt;1,1,2),"00"),OFFSET(GR34,1-$AY34,0,4),0),"")&amp;
IF(GP34=3,MATCH(LEFT(GR34,LEN(GR34)-2)&amp;TEXT(IF(VALUE(RIGHT(GR34,2))&gt;1,1,2),"00"),OFFSET(GR34,1-$AY34,0,4),0)&amp;"/"&amp;
                      MATCH(LEFT(GR34,LEN(GR34)-2)&amp;TEXT(IF(VALUE(RIGHT(GR34,2))&gt;2,2,3),"00"),OFFSET(GR34,1-$AY34,0,4),0),"")&amp;
IF(GP34=4,MATCH(LEFT(GR34,LEN(GR34)-2)&amp;TEXT(IF(VALUE(RIGHT(GR34,2))&gt;1,1,2),"00"),OFFSET(GR34,1-$AY34,0,4),0)&amp;"/"&amp;
                      MATCH(LEFT(GR34,LEN(GR34)-2)&amp;TEXT(IF(VALUE(RIGHT(GR34,2))&gt;2,2,3),"00"),OFFSET(GR34,1-$AY34,0,4),0)&amp;"/"&amp;
                      MATCH(LEFT(GR34,LEN(GR34)-2)&amp;TEXT(IF(VALUE(RIGHT(GR34,2))&gt;3,3,4),"00"),OFFSET(GR34,1-$AY34,0,4),0),""))</f>
        <v>#VALUE!</v>
      </c>
      <c r="GT34" s="318" t="e">
        <f t="shared" ref="GT34:GT37" ca="1" si="839">GN34+(
IF(GP34=2,OFFSET($FB34,0,GS34-1))+
IF(GP34=3,OFFSET($FB34,0,VALUE(MID(GS34,1,1))-1)+
                     OFFSET($FB34,0,VALUE(MID(GS34,3,1))-1))+
IF(GP34=4,OFFSET($FB34,0,VALUE(MID(GS34,1,1))-1)+
                     OFFSET($FB34,0,VALUE(MID(GS34,3,1))-1)+
                     OFFSET($FB34,0,VALUE(MID(GS34,5,1))-1))
)*10^GT$3</f>
        <v>#VALUE!</v>
      </c>
      <c r="GU34" s="303" t="e">
        <f t="shared" ref="GU34:GU37" ca="1" si="840">RANK(GT34,OFFSET(GT$4:GT$7,$AX34,0))</f>
        <v>#VALUE!</v>
      </c>
      <c r="GV34" s="321" t="e">
        <f ca="1">GT34+IF(COUNTIF(OFFSET($GU$4:$GU$7,$AX34,0),GU34)&gt;1,FA34*10^GV$3)</f>
        <v>#VALUE!</v>
      </c>
      <c r="GW34" s="281" t="e">
        <f t="shared" ref="GW34:GW37" ca="1" si="841">RANK(GV34,OFFSET(GV$4:GV$7,$AX34,0))</f>
        <v>#VALUE!</v>
      </c>
      <c r="GX34" s="324" t="e">
        <f ca="1">GV34+IF(COUNTIF(OFFSET($GW$4:$GW$7,$AX34,0),GW34)&gt;1,FF34*10^GX$3)</f>
        <v>#VALUE!</v>
      </c>
      <c r="GY34" s="281" t="e">
        <f ca="1">RANK(GX34,OFFSET(GX$4:GX$7,$AX34,0))&amp;$E34</f>
        <v>#VALUE!</v>
      </c>
      <c r="GZ34"/>
      <c r="HA34"/>
      <c r="HB34"/>
      <c r="HC34"/>
      <c r="HD34"/>
      <c r="HE34"/>
      <c r="HF34"/>
      <c r="HG34"/>
      <c r="HH34"/>
    </row>
    <row r="35" spans="1:216" x14ac:dyDescent="0.25">
      <c r="A35" s="41">
        <v>28</v>
      </c>
      <c r="B35" s="42">
        <v>43274</v>
      </c>
      <c r="C35" s="43">
        <v>0.70833333333333337</v>
      </c>
      <c r="D35" s="44" t="s">
        <v>251</v>
      </c>
      <c r="E35" s="74" t="s">
        <v>139</v>
      </c>
      <c r="F35" s="218" t="s">
        <v>273</v>
      </c>
      <c r="G35" s="219" t="s">
        <v>272</v>
      </c>
      <c r="H35" s="56"/>
      <c r="I35" s="57"/>
      <c r="J35" s="49"/>
      <c r="K35" s="50" t="str">
        <f t="shared" si="0"/>
        <v/>
      </c>
      <c r="L35" s="51">
        <v>10</v>
      </c>
      <c r="M35" s="49"/>
      <c r="N35" s="58"/>
      <c r="O35" s="59"/>
      <c r="P35" s="68" t="s">
        <v>163</v>
      </c>
      <c r="Q35" s="259" t="s">
        <v>272</v>
      </c>
      <c r="R35" s="382">
        <f t="shared" ca="1" si="746"/>
        <v>0</v>
      </c>
      <c r="S35" s="382">
        <f t="shared" ca="1" si="130"/>
        <v>0</v>
      </c>
      <c r="T35" s="382">
        <f t="shared" ca="1" si="131"/>
        <v>0</v>
      </c>
      <c r="U35" s="382">
        <f t="shared" ca="1" si="132"/>
        <v>0</v>
      </c>
      <c r="V35" s="383">
        <f t="shared" ca="1" si="747"/>
        <v>0</v>
      </c>
      <c r="W35" s="384">
        <f t="shared" ca="1" si="748"/>
        <v>0</v>
      </c>
      <c r="X35" s="385">
        <f t="shared" ca="1" si="135"/>
        <v>0</v>
      </c>
      <c r="Y35" s="386">
        <f t="shared" ca="1" si="749"/>
        <v>0</v>
      </c>
      <c r="Z35" s="387" t="str">
        <f ca="1">IF(SUM(OFFSET(R$4:R$7,$AX35,0))=0,"",IFERROR(DG35,"")&amp;IF(SUM(OFFSET(R$4:R$7,$AX35,0))&lt;12,"?",""))</f>
        <v/>
      </c>
      <c r="AA35" s="50" t="str">
        <f ca="1">IF(AK35="","",(IF(V35=AG35,1)+IF(W35=AH35,1)+IF(X35=AI35,1)+IF(Y35=AJ35,1)+IF(Z35=AK35,1))/5*AB35)</f>
        <v/>
      </c>
      <c r="AB35" s="390">
        <v>5</v>
      </c>
      <c r="AC35" s="388">
        <f t="shared" ca="1" si="137"/>
        <v>0</v>
      </c>
      <c r="AD35" s="382">
        <f t="shared" ca="1" si="138"/>
        <v>0</v>
      </c>
      <c r="AE35" s="382">
        <f t="shared" ca="1" si="139"/>
        <v>0</v>
      </c>
      <c r="AF35" s="382">
        <f t="shared" ca="1" si="140"/>
        <v>0</v>
      </c>
      <c r="AG35" s="383">
        <f t="shared" ca="1" si="141"/>
        <v>0</v>
      </c>
      <c r="AH35" s="384">
        <f t="shared" ca="1" si="142"/>
        <v>0</v>
      </c>
      <c r="AI35" s="385">
        <f t="shared" ca="1" si="750"/>
        <v>0</v>
      </c>
      <c r="AJ35" s="386">
        <f t="shared" ca="1" si="144"/>
        <v>0</v>
      </c>
      <c r="AK35" s="389" t="str">
        <f ca="1">IF(SUM(OFFSET(AC$4:AC$7,$AX35,0))=0,"",IFERROR($GY35,"")&amp;IF(SUM(OFFSET(AC$4:AC$7,$AX35,0))&lt;12,"?",""))</f>
        <v/>
      </c>
      <c r="AL35" s="270" t="str">
        <f t="shared" si="1"/>
        <v>Zui-Mex</v>
      </c>
      <c r="AM35" s="270" t="str">
        <f t="shared" si="2"/>
        <v/>
      </c>
      <c r="AN35" s="270" t="str">
        <f t="shared" si="3"/>
        <v/>
      </c>
      <c r="AO35" s="271" t="str">
        <f t="shared" si="29"/>
        <v/>
      </c>
      <c r="AP35" s="271" t="str">
        <f t="shared" si="30"/>
        <v/>
      </c>
      <c r="AQ35" s="271" t="str">
        <f t="shared" si="31"/>
        <v/>
      </c>
      <c r="AR35" s="271" t="str">
        <f t="shared" si="32"/>
        <v/>
      </c>
      <c r="AS35" s="274" t="str">
        <f t="shared" si="452"/>
        <v>Mex</v>
      </c>
      <c r="AT35" s="272" t="str">
        <f t="shared" ca="1" si="751"/>
        <v/>
      </c>
      <c r="AU35" s="271" t="str">
        <f t="shared" ca="1" si="751"/>
        <v/>
      </c>
      <c r="AV35" s="271" t="str">
        <f t="shared" ca="1" si="751"/>
        <v/>
      </c>
      <c r="AW35" s="271" t="str">
        <f t="shared" ca="1" si="751"/>
        <v/>
      </c>
      <c r="AX35" s="272">
        <f t="shared" si="111"/>
        <v>30</v>
      </c>
      <c r="AY35" s="272">
        <v>2</v>
      </c>
      <c r="AZ35" s="272" t="str">
        <f t="shared" ca="1" si="752"/>
        <v/>
      </c>
      <c r="BA35" s="271" t="str">
        <f t="shared" ca="1" si="752"/>
        <v/>
      </c>
      <c r="BB35" s="271" t="str">
        <f t="shared" ca="1" si="752"/>
        <v/>
      </c>
      <c r="BC35" s="271" t="str">
        <f t="shared" ca="1" si="752"/>
        <v/>
      </c>
      <c r="BD35" s="273">
        <f t="shared" ca="1" si="753"/>
        <v>0</v>
      </c>
      <c r="BE35" s="272" t="str">
        <f t="shared" ca="1" si="754"/>
        <v/>
      </c>
      <c r="BF35" s="271" t="str">
        <f t="shared" ca="1" si="754"/>
        <v/>
      </c>
      <c r="BG35" s="271" t="str">
        <f t="shared" ca="1" si="754"/>
        <v/>
      </c>
      <c r="BH35" s="271" t="str">
        <f t="shared" ca="1" si="754"/>
        <v/>
      </c>
      <c r="BI35" s="273">
        <f t="shared" ca="1" si="755"/>
        <v>0</v>
      </c>
      <c r="BJ35" s="272" t="str">
        <f t="shared" ca="1" si="756"/>
        <v/>
      </c>
      <c r="BK35" s="271" t="str">
        <f t="shared" ca="1" si="756"/>
        <v/>
      </c>
      <c r="BL35" s="271" t="str">
        <f t="shared" ca="1" si="756"/>
        <v/>
      </c>
      <c r="BM35" s="271" t="str">
        <f t="shared" ca="1" si="756"/>
        <v/>
      </c>
      <c r="BN35" s="273">
        <f t="shared" ca="1" si="757"/>
        <v>0</v>
      </c>
      <c r="BO35"/>
      <c r="BP35" s="175"/>
      <c r="BQ35" s="276">
        <f t="shared" ca="1" si="758"/>
        <v>1</v>
      </c>
      <c r="BR35" s="282">
        <f ca="1">BD35+(IF(COUNTIF(OFFSET($BQ$4:$BQ$7,$AX35,0),$BQ35)&gt;1,IF($R35&gt;0,(MAX(OFFSET($R$4:$R$7,$AX35,0))-$R35)*0.1,)))*10^BR$3</f>
        <v>0</v>
      </c>
      <c r="BS35" s="304">
        <f t="shared" ca="1" si="759"/>
        <v>1</v>
      </c>
      <c r="BT35" s="294">
        <f t="shared" ca="1" si="760"/>
        <v>4</v>
      </c>
      <c r="BU35" s="294">
        <f t="shared" ca="1" si="761"/>
        <v>2</v>
      </c>
      <c r="BV35" s="288" t="str">
        <f t="shared" ca="1" si="762"/>
        <v>04 x 01e - 02</v>
      </c>
      <c r="BW35" s="298" t="str">
        <f t="shared" ca="1" si="763"/>
        <v>1/3/4</v>
      </c>
      <c r="BX35" s="301" t="e">
        <f t="shared" ca="1" si="764"/>
        <v>#VALUE!</v>
      </c>
      <c r="BY35" s="304" t="e">
        <f t="shared" ca="1" si="765"/>
        <v>#VALUE!</v>
      </c>
      <c r="BZ35" s="294">
        <f t="shared" ca="1" si="766"/>
        <v>4</v>
      </c>
      <c r="CA35" s="294">
        <f t="shared" ca="1" si="767"/>
        <v>2</v>
      </c>
      <c r="CB35" s="288" t="e">
        <f t="shared" ca="1" si="768"/>
        <v>#VALUE!</v>
      </c>
      <c r="CC35" s="298" t="e">
        <f t="shared" ca="1" si="769"/>
        <v>#VALUE!</v>
      </c>
      <c r="CD35" s="307" t="e">
        <f t="shared" ca="1" si="770"/>
        <v>#VALUE!</v>
      </c>
      <c r="CE35" s="304" t="e">
        <f t="shared" ca="1" si="771"/>
        <v>#VALUE!</v>
      </c>
      <c r="CF35" s="294">
        <f t="shared" ca="1" si="772"/>
        <v>4</v>
      </c>
      <c r="CG35" s="294">
        <f t="shared" ca="1" si="773"/>
        <v>2</v>
      </c>
      <c r="CH35" s="288" t="e">
        <f t="shared" ca="1" si="774"/>
        <v>#VALUE!</v>
      </c>
      <c r="CI35" s="298" t="e">
        <f t="shared" ca="1" si="775"/>
        <v>#VALUE!</v>
      </c>
      <c r="CJ35" s="310" t="e">
        <f t="shared" ca="1" si="776"/>
        <v>#VALUE!</v>
      </c>
      <c r="CK35" s="304" t="e">
        <f t="shared" ca="1" si="777"/>
        <v>#VALUE!</v>
      </c>
      <c r="CL35" s="294">
        <f t="shared" ca="1" si="778"/>
        <v>4</v>
      </c>
      <c r="CM35" s="294">
        <f t="shared" ca="1" si="779"/>
        <v>2</v>
      </c>
      <c r="CN35" s="288" t="e">
        <f t="shared" ca="1" si="780"/>
        <v>#VALUE!</v>
      </c>
      <c r="CO35" s="298" t="e">
        <f t="shared" ca="1" si="781"/>
        <v>#VALUE!</v>
      </c>
      <c r="CP35" s="313" t="e">
        <f t="shared" ca="1" si="782"/>
        <v>#VALUE!</v>
      </c>
      <c r="CQ35" s="304" t="e">
        <f t="shared" ca="1" si="783"/>
        <v>#VALUE!</v>
      </c>
      <c r="CR35" s="294">
        <f t="shared" ca="1" si="784"/>
        <v>4</v>
      </c>
      <c r="CS35" s="294">
        <f t="shared" ca="1" si="785"/>
        <v>2</v>
      </c>
      <c r="CT35" s="288" t="e">
        <f t="shared" ca="1" si="786"/>
        <v>#VALUE!</v>
      </c>
      <c r="CU35" s="298" t="e">
        <f t="shared" ca="1" si="787"/>
        <v>#VALUE!</v>
      </c>
      <c r="CV35" s="316" t="e">
        <f t="shared" ca="1" si="788"/>
        <v>#VALUE!</v>
      </c>
      <c r="CW35" s="304" t="e">
        <f t="shared" ca="1" si="789"/>
        <v>#VALUE!</v>
      </c>
      <c r="CX35" s="294">
        <f t="shared" ca="1" si="790"/>
        <v>4</v>
      </c>
      <c r="CY35" s="294">
        <f t="shared" ca="1" si="791"/>
        <v>2</v>
      </c>
      <c r="CZ35" s="288" t="e">
        <f t="shared" ca="1" si="792"/>
        <v>#VALUE!</v>
      </c>
      <c r="DA35" s="298" t="e">
        <f t="shared" ca="1" si="793"/>
        <v>#VALUE!</v>
      </c>
      <c r="DB35" s="319" t="e">
        <f t="shared" ca="1" si="794"/>
        <v>#VALUE!</v>
      </c>
      <c r="DC35" s="304" t="e">
        <f t="shared" ca="1" si="795"/>
        <v>#VALUE!</v>
      </c>
      <c r="DD35" s="322" t="e">
        <f t="shared" ca="1" si="191"/>
        <v>#VALUE!</v>
      </c>
      <c r="DE35" s="283" t="e">
        <f t="shared" ca="1" si="796"/>
        <v>#VALUE!</v>
      </c>
      <c r="DF35" s="325" t="e">
        <f t="shared" ca="1" si="193"/>
        <v>#VALUE!</v>
      </c>
      <c r="DG35" s="283" t="e">
        <f ca="1">RANK(DF35,OFFSET(DF$4:DF$7,$AX35,0))&amp;$E35</f>
        <v>#VALUE!</v>
      </c>
      <c r="DH35" s="348">
        <f ca="1">COUNTIF(OFFSET($DG$4:$DG$7,$AX35,0),$DN35)</f>
        <v>0</v>
      </c>
      <c r="DI35" s="357" t="str">
        <f ca="1">IFERROR(MATCH($DN35,OFFSET($DG$4:$DG$7,$AX35,0),0),"")</f>
        <v/>
      </c>
      <c r="DJ35" s="357" t="str">
        <f t="shared" ca="1" si="797"/>
        <v/>
      </c>
      <c r="DK35" s="357" t="str">
        <f t="shared" ca="1" si="797"/>
        <v/>
      </c>
      <c r="DL35" s="357" t="str">
        <f t="shared" ca="1" si="797"/>
        <v/>
      </c>
      <c r="DM35" s="350" t="str">
        <f ca="1">CONCATENATE(DI35,DJ35,DK35,DL35)</f>
        <v/>
      </c>
      <c r="DN35" s="351" t="s">
        <v>302</v>
      </c>
      <c r="DO35" s="351" t="str">
        <f ca="1">IF(SUM(OFFSET($R$4:$R$7,$AX35,0))&lt;12,"",
IF($DH35=0,$DO34,
IF($DH35=1,OFFSET($Q$4,VALUE(DM35)-1+$AX35,0),
IF($DH35=2,OFFSET($AS$4,VALUE(MID(DM35,1,1))-1+$AX35,0)&amp;"/"&amp;OFFSET($AS$4,VALUE(MID(DM35,2,1))-1+$AX35,0),
IF($DH35=3,OFFSET($AS$4,VALUE(MID(DM35,1,1))-1+$AX35,0)&amp;"/"&amp;OFFSET($AS$4,VALUE(MID(DM35,2,1))-1+$AX35,0)&amp;"/"&amp;OFFSET($AS$4,VALUE(MID(DM35,3,1))-1+$AX35,0),
CONCATENATE(OFFSET($AS$4,$AX35,0),"/",OFFSET($AS$5,$AX35,0),"/",OFFSET($AS$6,$AX35,0),"/",OFFSET($AS$7,$AX35,0)))))))</f>
        <v/>
      </c>
      <c r="DP35" s="351" t="str">
        <f ca="1">IFERROR(OFFSET($Q$51,MATCH(RIGHT($DN35),$Q$52:$Q$59,0),MATCH(VALUE(LEFT($DN35)),$R$51:$Z$51,0)),"")</f>
        <v/>
      </c>
      <c r="DQ35" s="351" t="str">
        <f t="shared" ca="1" si="67"/>
        <v/>
      </c>
      <c r="DR35" s="353" t="str">
        <f t="shared" ca="1" si="68"/>
        <v/>
      </c>
      <c r="DS35" s="201">
        <f t="shared" ca="1" si="195"/>
        <v>0</v>
      </c>
      <c r="DT35" s="203" t="str">
        <f t="shared" ca="1" si="196"/>
        <v/>
      </c>
      <c r="DU35" s="203" t="str">
        <f t="shared" ca="1" si="649"/>
        <v/>
      </c>
      <c r="DV35" s="203" t="str">
        <f t="shared" ca="1" si="649"/>
        <v/>
      </c>
      <c r="DW35" s="203" t="str">
        <f t="shared" ca="1" si="649"/>
        <v/>
      </c>
      <c r="DX35" s="195" t="str">
        <f t="shared" ca="1" si="798"/>
        <v/>
      </c>
      <c r="DY35" s="156" t="s">
        <v>302</v>
      </c>
      <c r="DZ35" s="156" t="str">
        <f ca="1">IF(SUM(OFFSET($AC$4:$AC$7,$AX35,0))&lt;12,"",
IF($DS35=0,$DZ34,
IF($DS35=1,OFFSET($Q$4,VALUE(DX35)-1+$AX35,0),
IF($DS35=2,OFFSET($AS$4,VALUE(MID(DX35,1,1))-1+$AX35,0)&amp;"/"&amp;OFFSET($AS$4,VALUE(MID(DX35,2,1))-1+$AX35,0),
IF($DS35=3,OFFSET($AS$4,VALUE(MID(DX35,1,1))-1+$AX35,0)&amp;"/"&amp;OFFSET($AS$4,VALUE(MID(DX35,2,1))-1+$AX35,0)&amp;"/"&amp;OFFSET($AS$4,VALUE(MID(DX35,3,1))-1+$AX35,0),
CONCATENATE(OFFSET($AS$4,$AX35,0),"/",OFFSET($AS$5,$AX35,0),"/",OFFSET($AS$6,$AX35,0),"/",OFFSET($AS$7,$AX35,0)))))))</f>
        <v/>
      </c>
      <c r="EA35" s="156" t="str">
        <f ca="1">IFERROR(OFFSET($Q$51,MATCH(RIGHT($DY35),$Q$52:$Q$59,0),MATCH(VALUE(LEFT($DY35)),$AC$51:$AK$51,0)),"")</f>
        <v/>
      </c>
      <c r="EB35" s="156" t="str">
        <f t="shared" ca="1" si="199"/>
        <v/>
      </c>
      <c r="EC35" s="156" t="str">
        <f ca="1">IF(OR(AC35&lt;1,EB35=""),"",LEFT(EB35,3)&amp;IF(ISERROR(MATCH(EB35,$Q:$Q,0)),"?",""))</f>
        <v/>
      </c>
      <c r="ED35" s="270" t="str">
        <f t="shared" ref="ED35:ED66" si="842">AL35</f>
        <v>Zui-Mex</v>
      </c>
      <c r="EE35" s="270" t="str">
        <f t="shared" si="6"/>
        <v/>
      </c>
      <c r="EF35" s="270" t="str">
        <f t="shared" si="7"/>
        <v/>
      </c>
      <c r="EG35" s="271" t="str">
        <f t="shared" ref="EG35:EG51" si="843">IF(LEN($EE35&amp;$EF35)&lt;2,"",EE35&amp;"-"&amp;EF35)</f>
        <v/>
      </c>
      <c r="EH35" s="271" t="str">
        <f t="shared" ref="EH35:EH51" si="844">IF(LEN($EE35&amp;$EF35)&lt;2,"",IF(EE35&gt;EF35,3,IF(EE35&lt;EF35,0,1)))</f>
        <v/>
      </c>
      <c r="EI35" s="271" t="str">
        <f t="shared" ref="EI35:EI51" si="845">IF(LEN($EE35&amp;$EF35)&lt;2,"",EE35-EF35)</f>
        <v/>
      </c>
      <c r="EJ35" s="271" t="str">
        <f t="shared" si="75"/>
        <v/>
      </c>
      <c r="EK35" s="274" t="str">
        <f t="shared" si="501"/>
        <v>Mex</v>
      </c>
      <c r="EL35" s="272" t="str">
        <f t="shared" ca="1" si="799"/>
        <v/>
      </c>
      <c r="EM35" s="271" t="str">
        <f t="shared" ca="1" si="799"/>
        <v/>
      </c>
      <c r="EN35" s="271" t="str">
        <f t="shared" ca="1" si="799"/>
        <v/>
      </c>
      <c r="EO35" s="271" t="str">
        <f t="shared" ca="1" si="799"/>
        <v/>
      </c>
      <c r="EP35" s="272">
        <f t="shared" si="116"/>
        <v>30</v>
      </c>
      <c r="EQ35" s="272">
        <v>2</v>
      </c>
      <c r="ER35" s="272" t="str">
        <f t="shared" ca="1" si="800"/>
        <v/>
      </c>
      <c r="ES35" s="271" t="str">
        <f t="shared" ca="1" si="800"/>
        <v/>
      </c>
      <c r="ET35" s="271" t="str">
        <f t="shared" ca="1" si="800"/>
        <v/>
      </c>
      <c r="EU35" s="271" t="str">
        <f t="shared" ca="1" si="800"/>
        <v/>
      </c>
      <c r="EV35" s="273">
        <f t="shared" ca="1" si="801"/>
        <v>0</v>
      </c>
      <c r="EW35" s="272" t="str">
        <f t="shared" ca="1" si="802"/>
        <v/>
      </c>
      <c r="EX35" s="271" t="str">
        <f t="shared" ca="1" si="802"/>
        <v/>
      </c>
      <c r="EY35" s="271" t="str">
        <f t="shared" ca="1" si="802"/>
        <v/>
      </c>
      <c r="EZ35" s="271" t="str">
        <f t="shared" ca="1" si="802"/>
        <v/>
      </c>
      <c r="FA35" s="273">
        <f t="shared" ca="1" si="803"/>
        <v>0</v>
      </c>
      <c r="FB35" s="272" t="str">
        <f t="shared" ca="1" si="804"/>
        <v/>
      </c>
      <c r="FC35" s="271" t="str">
        <f t="shared" ca="1" si="804"/>
        <v/>
      </c>
      <c r="FD35" s="271" t="str">
        <f t="shared" ca="1" si="804"/>
        <v/>
      </c>
      <c r="FE35" s="271" t="str">
        <f t="shared" ca="1" si="804"/>
        <v/>
      </c>
      <c r="FF35" s="273">
        <f t="shared" ca="1" si="805"/>
        <v>0</v>
      </c>
      <c r="FG35"/>
      <c r="FH35" s="175"/>
      <c r="FI35" s="276">
        <f ca="1">RANK($EV35,OFFSET($EV$4:$EV$7,$AX35,0),0)</f>
        <v>1</v>
      </c>
      <c r="FJ35" s="282">
        <f ca="1">EV35+(IF(COUNTIF(OFFSET($FI$4:$FI$7,$AX35,0),$FI35)&gt;1,IF($AC35&gt;0,(MAX(OFFSET($AC$4:$AC$7,$AX35,0))-$AC35)*0.1,)))*10^FJ$3</f>
        <v>0</v>
      </c>
      <c r="FK35" s="304">
        <f ca="1">RANK($FJ35,OFFSET($FJ$4:$FJ$7,$AX35,0),0)</f>
        <v>1</v>
      </c>
      <c r="FL35" s="294">
        <f t="shared" ca="1" si="806"/>
        <v>4</v>
      </c>
      <c r="FM35" s="294">
        <f t="shared" ca="1" si="807"/>
        <v>2</v>
      </c>
      <c r="FN35" s="288" t="str">
        <f t="shared" ca="1" si="808"/>
        <v>04 x 01e - 02</v>
      </c>
      <c r="FO35" s="298" t="str">
        <f t="shared" ca="1" si="809"/>
        <v>1/3/4</v>
      </c>
      <c r="FP35" s="301" t="e">
        <f t="shared" ca="1" si="810"/>
        <v>#VALUE!</v>
      </c>
      <c r="FQ35" s="304" t="e">
        <f t="shared" ca="1" si="213"/>
        <v>#VALUE!</v>
      </c>
      <c r="FR35" s="294">
        <f t="shared" ca="1" si="811"/>
        <v>4</v>
      </c>
      <c r="FS35" s="294">
        <f t="shared" ca="1" si="812"/>
        <v>2</v>
      </c>
      <c r="FT35" s="288" t="e">
        <f t="shared" ca="1" si="813"/>
        <v>#VALUE!</v>
      </c>
      <c r="FU35" s="298" t="e">
        <f t="shared" ca="1" si="814"/>
        <v>#VALUE!</v>
      </c>
      <c r="FV35" s="307" t="e">
        <f t="shared" ca="1" si="815"/>
        <v>#VALUE!</v>
      </c>
      <c r="FW35" s="304" t="e">
        <f t="shared" ca="1" si="219"/>
        <v>#VALUE!</v>
      </c>
      <c r="FX35" s="294">
        <f t="shared" ca="1" si="817"/>
        <v>4</v>
      </c>
      <c r="FY35" s="294">
        <f t="shared" ca="1" si="818"/>
        <v>2</v>
      </c>
      <c r="FZ35" s="288" t="e">
        <f t="shared" ca="1" si="819"/>
        <v>#VALUE!</v>
      </c>
      <c r="GA35" s="298" t="e">
        <f t="shared" ca="1" si="820"/>
        <v>#VALUE!</v>
      </c>
      <c r="GB35" s="310" t="e">
        <f t="shared" ca="1" si="821"/>
        <v>#VALUE!</v>
      </c>
      <c r="GC35" s="304" t="e">
        <f t="shared" ca="1" si="822"/>
        <v>#VALUE!</v>
      </c>
      <c r="GD35" s="294">
        <f t="shared" ca="1" si="823"/>
        <v>4</v>
      </c>
      <c r="GE35" s="294">
        <f t="shared" ca="1" si="824"/>
        <v>2</v>
      </c>
      <c r="GF35" s="288" t="e">
        <f t="shared" ca="1" si="825"/>
        <v>#VALUE!</v>
      </c>
      <c r="GG35" s="298" t="e">
        <f t="shared" ca="1" si="826"/>
        <v>#VALUE!</v>
      </c>
      <c r="GH35" s="313" t="e">
        <f t="shared" ca="1" si="827"/>
        <v>#VALUE!</v>
      </c>
      <c r="GI35" s="304" t="e">
        <f t="shared" ca="1" si="828"/>
        <v>#VALUE!</v>
      </c>
      <c r="GJ35" s="294">
        <f t="shared" ca="1" si="829"/>
        <v>4</v>
      </c>
      <c r="GK35" s="294">
        <f t="shared" ca="1" si="830"/>
        <v>2</v>
      </c>
      <c r="GL35" s="288" t="e">
        <f t="shared" ca="1" si="831"/>
        <v>#VALUE!</v>
      </c>
      <c r="GM35" s="298" t="e">
        <f t="shared" ca="1" si="832"/>
        <v>#VALUE!</v>
      </c>
      <c r="GN35" s="316" t="e">
        <f t="shared" ca="1" si="833"/>
        <v>#VALUE!</v>
      </c>
      <c r="GO35" s="304" t="e">
        <f t="shared" ca="1" si="834"/>
        <v>#VALUE!</v>
      </c>
      <c r="GP35" s="294">
        <f t="shared" ca="1" si="835"/>
        <v>4</v>
      </c>
      <c r="GQ35" s="294">
        <f t="shared" ca="1" si="836"/>
        <v>2</v>
      </c>
      <c r="GR35" s="288" t="e">
        <f t="shared" ca="1" si="837"/>
        <v>#VALUE!</v>
      </c>
      <c r="GS35" s="298" t="e">
        <f t="shared" ca="1" si="838"/>
        <v>#VALUE!</v>
      </c>
      <c r="GT35" s="319" t="e">
        <f t="shared" ca="1" si="839"/>
        <v>#VALUE!</v>
      </c>
      <c r="GU35" s="304" t="e">
        <f t="shared" ca="1" si="840"/>
        <v>#VALUE!</v>
      </c>
      <c r="GV35" s="322" t="e">
        <f ca="1">GT35+IF(COUNTIF(OFFSET($GU$4:$GU$7,$AX35,0),GU35)&gt;1,FA35*10^GV$3)</f>
        <v>#VALUE!</v>
      </c>
      <c r="GW35" s="283" t="e">
        <f t="shared" ca="1" si="841"/>
        <v>#VALUE!</v>
      </c>
      <c r="GX35" s="325" t="e">
        <f ca="1">GV35+IF(COUNTIF(OFFSET($GW$4:$GW$7,$AX35,0),GW35)&gt;1,FF35*10^GX$3)</f>
        <v>#VALUE!</v>
      </c>
      <c r="GY35" s="283" t="e">
        <f ca="1">RANK(GX35,OFFSET(GX$4:GX$7,$AX35,0))&amp;$E35</f>
        <v>#VALUE!</v>
      </c>
      <c r="GZ35"/>
      <c r="HA35"/>
      <c r="HB35"/>
      <c r="HC35"/>
      <c r="HD35"/>
      <c r="HE35"/>
      <c r="HF35"/>
      <c r="HG35"/>
      <c r="HH35"/>
    </row>
    <row r="36" spans="1:216" x14ac:dyDescent="0.25">
      <c r="A36" s="41">
        <v>27</v>
      </c>
      <c r="B36" s="42">
        <v>43274</v>
      </c>
      <c r="C36" s="43">
        <v>0.83333333333333337</v>
      </c>
      <c r="D36" s="44" t="s">
        <v>254</v>
      </c>
      <c r="E36" s="74" t="s">
        <v>139</v>
      </c>
      <c r="F36" s="218" t="s">
        <v>143</v>
      </c>
      <c r="G36" s="219" t="s">
        <v>154</v>
      </c>
      <c r="H36" s="56"/>
      <c r="I36" s="57"/>
      <c r="J36" s="49"/>
      <c r="K36" s="50" t="str">
        <f t="shared" si="0"/>
        <v/>
      </c>
      <c r="L36" s="51">
        <v>10</v>
      </c>
      <c r="M36" s="49"/>
      <c r="N36" s="58"/>
      <c r="O36" s="59"/>
      <c r="P36" s="68" t="s">
        <v>164</v>
      </c>
      <c r="Q36" s="259" t="s">
        <v>154</v>
      </c>
      <c r="R36" s="382">
        <f t="shared" ca="1" si="746"/>
        <v>0</v>
      </c>
      <c r="S36" s="382">
        <f t="shared" ca="1" si="130"/>
        <v>0</v>
      </c>
      <c r="T36" s="382">
        <f t="shared" ca="1" si="131"/>
        <v>0</v>
      </c>
      <c r="U36" s="382">
        <f t="shared" ca="1" si="132"/>
        <v>0</v>
      </c>
      <c r="V36" s="383">
        <f t="shared" ca="1" si="747"/>
        <v>0</v>
      </c>
      <c r="W36" s="384">
        <f t="shared" ca="1" si="748"/>
        <v>0</v>
      </c>
      <c r="X36" s="385">
        <f t="shared" ca="1" si="135"/>
        <v>0</v>
      </c>
      <c r="Y36" s="386">
        <f t="shared" ca="1" si="749"/>
        <v>0</v>
      </c>
      <c r="Z36" s="387" t="str">
        <f ca="1">IF(SUM(OFFSET(R$4:R$7,$AX36,0))=0,"",IFERROR(DG36,"")&amp;IF(SUM(OFFSET(R$4:R$7,$AX36,0))&lt;12,"?",""))</f>
        <v/>
      </c>
      <c r="AA36" s="50" t="str">
        <f ca="1">IF(AK36="","",(IF(V36=AG36,1)+IF(W36=AH36,1)+IF(X36=AI36,1)+IF(Y36=AJ36,1)+IF(Z36=AK36,1))/5*AB36)</f>
        <v/>
      </c>
      <c r="AB36" s="390">
        <v>5</v>
      </c>
      <c r="AC36" s="388">
        <f t="shared" ca="1" si="137"/>
        <v>0</v>
      </c>
      <c r="AD36" s="382">
        <f t="shared" ca="1" si="138"/>
        <v>0</v>
      </c>
      <c r="AE36" s="382">
        <f t="shared" ca="1" si="139"/>
        <v>0</v>
      </c>
      <c r="AF36" s="382">
        <f t="shared" ca="1" si="140"/>
        <v>0</v>
      </c>
      <c r="AG36" s="383">
        <f t="shared" ca="1" si="141"/>
        <v>0</v>
      </c>
      <c r="AH36" s="384">
        <f t="shared" ca="1" si="142"/>
        <v>0</v>
      </c>
      <c r="AI36" s="385">
        <f t="shared" ca="1" si="750"/>
        <v>0</v>
      </c>
      <c r="AJ36" s="386">
        <f t="shared" ca="1" si="144"/>
        <v>0</v>
      </c>
      <c r="AK36" s="389" t="str">
        <f ca="1">IF(SUM(OFFSET(AC$4:AC$7,$AX36,0))=0,"",IFERROR($GY36,"")&amp;IF(SUM(OFFSET(AC$4:AC$7,$AX36,0))&lt;12,"?",""))</f>
        <v/>
      </c>
      <c r="AL36" s="270" t="str">
        <f t="shared" si="1"/>
        <v>Dui-Zwe</v>
      </c>
      <c r="AM36" s="270" t="str">
        <f t="shared" si="2"/>
        <v/>
      </c>
      <c r="AN36" s="270" t="str">
        <f t="shared" si="3"/>
        <v/>
      </c>
      <c r="AO36" s="271" t="str">
        <f t="shared" si="29"/>
        <v/>
      </c>
      <c r="AP36" s="271" t="str">
        <f t="shared" si="30"/>
        <v/>
      </c>
      <c r="AQ36" s="271" t="str">
        <f t="shared" si="31"/>
        <v/>
      </c>
      <c r="AR36" s="271" t="str">
        <f t="shared" si="32"/>
        <v/>
      </c>
      <c r="AS36" s="274" t="str">
        <f t="shared" si="452"/>
        <v>Zwe</v>
      </c>
      <c r="AT36" s="272" t="str">
        <f t="shared" ca="1" si="751"/>
        <v/>
      </c>
      <c r="AU36" s="271" t="str">
        <f t="shared" ca="1" si="751"/>
        <v/>
      </c>
      <c r="AV36" s="271" t="str">
        <f t="shared" ca="1" si="751"/>
        <v/>
      </c>
      <c r="AW36" s="271" t="str">
        <f t="shared" ca="1" si="751"/>
        <v/>
      </c>
      <c r="AX36" s="272">
        <f t="shared" si="111"/>
        <v>30</v>
      </c>
      <c r="AY36" s="272">
        <v>3</v>
      </c>
      <c r="AZ36" s="272" t="str">
        <f t="shared" ca="1" si="752"/>
        <v/>
      </c>
      <c r="BA36" s="271" t="str">
        <f t="shared" ca="1" si="752"/>
        <v/>
      </c>
      <c r="BB36" s="271" t="str">
        <f t="shared" ca="1" si="752"/>
        <v/>
      </c>
      <c r="BC36" s="271" t="str">
        <f t="shared" ca="1" si="752"/>
        <v/>
      </c>
      <c r="BD36" s="273">
        <f t="shared" ca="1" si="753"/>
        <v>0</v>
      </c>
      <c r="BE36" s="272" t="str">
        <f t="shared" ca="1" si="754"/>
        <v/>
      </c>
      <c r="BF36" s="271" t="str">
        <f t="shared" ca="1" si="754"/>
        <v/>
      </c>
      <c r="BG36" s="271" t="str">
        <f t="shared" ca="1" si="754"/>
        <v/>
      </c>
      <c r="BH36" s="271" t="str">
        <f t="shared" ca="1" si="754"/>
        <v/>
      </c>
      <c r="BI36" s="273">
        <f t="shared" ca="1" si="755"/>
        <v>0</v>
      </c>
      <c r="BJ36" s="272" t="str">
        <f t="shared" ca="1" si="756"/>
        <v/>
      </c>
      <c r="BK36" s="271" t="str">
        <f t="shared" ca="1" si="756"/>
        <v/>
      </c>
      <c r="BL36" s="271" t="str">
        <f t="shared" ca="1" si="756"/>
        <v/>
      </c>
      <c r="BM36" s="271" t="str">
        <f t="shared" ca="1" si="756"/>
        <v/>
      </c>
      <c r="BN36" s="273">
        <f t="shared" ca="1" si="757"/>
        <v>0</v>
      </c>
      <c r="BO36"/>
      <c r="BQ36" s="276">
        <f t="shared" ca="1" si="758"/>
        <v>1</v>
      </c>
      <c r="BR36" s="282">
        <f ca="1">BD36+(IF(COUNTIF(OFFSET($BQ$4:$BQ$7,$AX36,0),$BQ36)&gt;1,IF($R36&gt;0,(MAX(OFFSET($R$4:$R$7,$AX36,0))-$R36)*0.1,)))*10^BR$3</f>
        <v>0</v>
      </c>
      <c r="BS36" s="304">
        <f t="shared" ca="1" si="759"/>
        <v>1</v>
      </c>
      <c r="BT36" s="294">
        <f t="shared" ca="1" si="760"/>
        <v>4</v>
      </c>
      <c r="BU36" s="294">
        <f t="shared" ca="1" si="761"/>
        <v>3</v>
      </c>
      <c r="BV36" s="288" t="str">
        <f t="shared" ca="1" si="762"/>
        <v>04 x 01e - 03</v>
      </c>
      <c r="BW36" s="298" t="str">
        <f t="shared" ca="1" si="763"/>
        <v>1/2/4</v>
      </c>
      <c r="BX36" s="301" t="e">
        <f t="shared" ca="1" si="764"/>
        <v>#VALUE!</v>
      </c>
      <c r="BY36" s="304" t="e">
        <f t="shared" ca="1" si="765"/>
        <v>#VALUE!</v>
      </c>
      <c r="BZ36" s="294">
        <f t="shared" ca="1" si="766"/>
        <v>4</v>
      </c>
      <c r="CA36" s="294">
        <f t="shared" ca="1" si="767"/>
        <v>3</v>
      </c>
      <c r="CB36" s="288" t="e">
        <f t="shared" ca="1" si="768"/>
        <v>#VALUE!</v>
      </c>
      <c r="CC36" s="298" t="e">
        <f t="shared" ca="1" si="769"/>
        <v>#VALUE!</v>
      </c>
      <c r="CD36" s="307" t="e">
        <f t="shared" ca="1" si="770"/>
        <v>#VALUE!</v>
      </c>
      <c r="CE36" s="304" t="e">
        <f t="shared" ca="1" si="771"/>
        <v>#VALUE!</v>
      </c>
      <c r="CF36" s="294">
        <f t="shared" ca="1" si="772"/>
        <v>4</v>
      </c>
      <c r="CG36" s="294">
        <f t="shared" ca="1" si="773"/>
        <v>3</v>
      </c>
      <c r="CH36" s="288" t="e">
        <f t="shared" ca="1" si="774"/>
        <v>#VALUE!</v>
      </c>
      <c r="CI36" s="298" t="e">
        <f t="shared" ca="1" si="775"/>
        <v>#VALUE!</v>
      </c>
      <c r="CJ36" s="310" t="e">
        <f t="shared" ca="1" si="776"/>
        <v>#VALUE!</v>
      </c>
      <c r="CK36" s="304" t="e">
        <f t="shared" ca="1" si="777"/>
        <v>#VALUE!</v>
      </c>
      <c r="CL36" s="294">
        <f t="shared" ca="1" si="778"/>
        <v>4</v>
      </c>
      <c r="CM36" s="294">
        <f t="shared" ca="1" si="779"/>
        <v>3</v>
      </c>
      <c r="CN36" s="288" t="e">
        <f t="shared" ca="1" si="780"/>
        <v>#VALUE!</v>
      </c>
      <c r="CO36" s="298" t="e">
        <f t="shared" ca="1" si="781"/>
        <v>#VALUE!</v>
      </c>
      <c r="CP36" s="313" t="e">
        <f t="shared" ca="1" si="782"/>
        <v>#VALUE!</v>
      </c>
      <c r="CQ36" s="304" t="e">
        <f t="shared" ca="1" si="783"/>
        <v>#VALUE!</v>
      </c>
      <c r="CR36" s="294">
        <f t="shared" ca="1" si="784"/>
        <v>4</v>
      </c>
      <c r="CS36" s="294">
        <f t="shared" ca="1" si="785"/>
        <v>3</v>
      </c>
      <c r="CT36" s="288" t="e">
        <f t="shared" ca="1" si="786"/>
        <v>#VALUE!</v>
      </c>
      <c r="CU36" s="298" t="e">
        <f t="shared" ca="1" si="787"/>
        <v>#VALUE!</v>
      </c>
      <c r="CV36" s="316" t="e">
        <f t="shared" ca="1" si="788"/>
        <v>#VALUE!</v>
      </c>
      <c r="CW36" s="304" t="e">
        <f t="shared" ca="1" si="789"/>
        <v>#VALUE!</v>
      </c>
      <c r="CX36" s="294">
        <f t="shared" ca="1" si="790"/>
        <v>4</v>
      </c>
      <c r="CY36" s="294">
        <f t="shared" ca="1" si="791"/>
        <v>3</v>
      </c>
      <c r="CZ36" s="288" t="e">
        <f t="shared" ca="1" si="792"/>
        <v>#VALUE!</v>
      </c>
      <c r="DA36" s="298" t="e">
        <f t="shared" ca="1" si="793"/>
        <v>#VALUE!</v>
      </c>
      <c r="DB36" s="319" t="e">
        <f t="shared" ca="1" si="794"/>
        <v>#VALUE!</v>
      </c>
      <c r="DC36" s="304" t="e">
        <f t="shared" ca="1" si="795"/>
        <v>#VALUE!</v>
      </c>
      <c r="DD36" s="322" t="e">
        <f t="shared" ca="1" si="191"/>
        <v>#VALUE!</v>
      </c>
      <c r="DE36" s="283" t="e">
        <f t="shared" ca="1" si="796"/>
        <v>#VALUE!</v>
      </c>
      <c r="DF36" s="325" t="e">
        <f t="shared" ca="1" si="193"/>
        <v>#VALUE!</v>
      </c>
      <c r="DG36" s="283" t="e">
        <f ca="1">RANK(DF36,OFFSET(DF$4:DF$7,$AX36,0))&amp;$E36</f>
        <v>#VALUE!</v>
      </c>
      <c r="DH36" s="348">
        <f ca="1">COUNTIF(OFFSET($DG$4:$DG$7,$AX36,0),$DN36)</f>
        <v>0</v>
      </c>
      <c r="DI36" s="357" t="str">
        <f ca="1">IFERROR(MATCH($DN36,OFFSET($DG$4:$DG$7,$AX36,0),0),"")</f>
        <v/>
      </c>
      <c r="DJ36" s="357" t="str">
        <f t="shared" ca="1" si="797"/>
        <v/>
      </c>
      <c r="DK36" s="357" t="str">
        <f t="shared" ca="1" si="797"/>
        <v/>
      </c>
      <c r="DL36" s="357" t="str">
        <f t="shared" ca="1" si="797"/>
        <v/>
      </c>
      <c r="DM36" s="350" t="str">
        <f ca="1">CONCATENATE(DI36,DJ36,DK36,DL36)</f>
        <v/>
      </c>
      <c r="DN36" s="351" t="s">
        <v>346</v>
      </c>
      <c r="DO36" s="351" t="str">
        <f ca="1">IF(SUM(OFFSET($R$4:$R$7,$AX36,0))&lt;12,"",
IF($DH36=0,$DO35,
IF($DH36=1,OFFSET($Q$4,VALUE(DM36)-1+$AX36,0),
IF($DH36=2,OFFSET($AS$4,VALUE(MID(DM36,1,1))-1+$AX36,0)&amp;"/"&amp;OFFSET($AS$4,VALUE(MID(DM36,2,1))-1+$AX36,0),
IF($DH36=3,OFFSET($AS$4,VALUE(MID(DM36,1,1))-1+$AX36,0)&amp;"/"&amp;OFFSET($AS$4,VALUE(MID(DM36,2,1))-1+$AX36,0)&amp;"/"&amp;OFFSET($AS$4,VALUE(MID(DM36,3,1))-1+$AX36,0),
CONCATENATE(OFFSET($AS$4,$AX36,0),"/",OFFSET($AS$5,$AX36,0),"/",OFFSET($AS$6,$AX36,0),"/",OFFSET($AS$7,$AX36,0)))))))</f>
        <v/>
      </c>
      <c r="DP36" s="351" t="str">
        <f ca="1">IFERROR(OFFSET($Q$51,MATCH(RIGHT($DN36),$Q$52:$Q$59,0),MATCH(VALUE(LEFT($DN36)),$R$51:$Z$51,0)),"")</f>
        <v/>
      </c>
      <c r="DQ36" s="351" t="str">
        <f t="shared" ca="1" si="67"/>
        <v/>
      </c>
      <c r="DR36" s="353" t="str">
        <f t="shared" ca="1" si="68"/>
        <v/>
      </c>
      <c r="DS36" s="201">
        <f t="shared" ca="1" si="195"/>
        <v>0</v>
      </c>
      <c r="DT36" s="203" t="str">
        <f t="shared" ca="1" si="196"/>
        <v/>
      </c>
      <c r="DU36" s="203" t="str">
        <f t="shared" ca="1" si="649"/>
        <v/>
      </c>
      <c r="DV36" s="203" t="str">
        <f t="shared" ca="1" si="649"/>
        <v/>
      </c>
      <c r="DW36" s="203" t="str">
        <f t="shared" ca="1" si="649"/>
        <v/>
      </c>
      <c r="DX36" s="195" t="str">
        <f t="shared" ca="1" si="798"/>
        <v/>
      </c>
      <c r="DY36" s="156" t="s">
        <v>346</v>
      </c>
      <c r="DZ36" s="156" t="str">
        <f ca="1">IF(SUM(OFFSET($AC$4:$AC$7,$AX36,0))&lt;12,"",
IF($DS36=0,$DZ35,
IF($DS36=1,OFFSET($Q$4,VALUE(DX36)-1+$AX36,0),
IF($DS36=2,OFFSET($AS$4,VALUE(MID(DX36,1,1))-1+$AX36,0)&amp;"/"&amp;OFFSET($AS$4,VALUE(MID(DX36,2,1))-1+$AX36,0),
IF($DS36=3,OFFSET($AS$4,VALUE(MID(DX36,1,1))-1+$AX36,0)&amp;"/"&amp;OFFSET($AS$4,VALUE(MID(DX36,2,1))-1+$AX36,0)&amp;"/"&amp;OFFSET($AS$4,VALUE(MID(DX36,3,1))-1+$AX36,0),
CONCATENATE(OFFSET($AS$4,$AX36,0),"/",OFFSET($AS$5,$AX36,0),"/",OFFSET($AS$6,$AX36,0),"/",OFFSET($AS$7,$AX36,0)))))))</f>
        <v/>
      </c>
      <c r="EA36" s="156" t="str">
        <f ca="1">IFERROR(OFFSET($Q$51,MATCH(RIGHT($DY36),$Q$52:$Q$59,0),MATCH(VALUE(LEFT($DY36)),$AC$51:$AK$51,0)),"")</f>
        <v/>
      </c>
      <c r="EB36" s="156" t="str">
        <f t="shared" ca="1" si="199"/>
        <v/>
      </c>
      <c r="EC36" s="156" t="str">
        <f ca="1">IF(OR(AC36&lt;1,EB36=""),"",LEFT(EB36,3)&amp;IF(ISERROR(MATCH(EB36,$Q:$Q,0)),"?",""))</f>
        <v/>
      </c>
      <c r="ED36" s="270" t="str">
        <f t="shared" si="842"/>
        <v>Dui-Zwe</v>
      </c>
      <c r="EE36" s="270" t="str">
        <f t="shared" si="6"/>
        <v/>
      </c>
      <c r="EF36" s="270" t="str">
        <f t="shared" si="7"/>
        <v/>
      </c>
      <c r="EG36" s="271" t="str">
        <f t="shared" si="843"/>
        <v/>
      </c>
      <c r="EH36" s="271" t="str">
        <f t="shared" si="844"/>
        <v/>
      </c>
      <c r="EI36" s="271" t="str">
        <f t="shared" si="845"/>
        <v/>
      </c>
      <c r="EJ36" s="271" t="str">
        <f t="shared" si="75"/>
        <v/>
      </c>
      <c r="EK36" s="274" t="str">
        <f t="shared" si="501"/>
        <v>Zwe</v>
      </c>
      <c r="EL36" s="272" t="str">
        <f t="shared" ca="1" si="799"/>
        <v/>
      </c>
      <c r="EM36" s="271" t="str">
        <f t="shared" ca="1" si="799"/>
        <v/>
      </c>
      <c r="EN36" s="271" t="str">
        <f t="shared" ca="1" si="799"/>
        <v/>
      </c>
      <c r="EO36" s="271" t="str">
        <f t="shared" ca="1" si="799"/>
        <v/>
      </c>
      <c r="EP36" s="272">
        <f t="shared" si="116"/>
        <v>30</v>
      </c>
      <c r="EQ36" s="272">
        <v>3</v>
      </c>
      <c r="ER36" s="272" t="str">
        <f t="shared" ca="1" si="800"/>
        <v/>
      </c>
      <c r="ES36" s="271" t="str">
        <f t="shared" ca="1" si="800"/>
        <v/>
      </c>
      <c r="ET36" s="271" t="str">
        <f t="shared" ca="1" si="800"/>
        <v/>
      </c>
      <c r="EU36" s="271" t="str">
        <f t="shared" ca="1" si="800"/>
        <v/>
      </c>
      <c r="EV36" s="273">
        <f t="shared" ca="1" si="801"/>
        <v>0</v>
      </c>
      <c r="EW36" s="272" t="str">
        <f t="shared" ca="1" si="802"/>
        <v/>
      </c>
      <c r="EX36" s="271" t="str">
        <f t="shared" ca="1" si="802"/>
        <v/>
      </c>
      <c r="EY36" s="271" t="str">
        <f t="shared" ca="1" si="802"/>
        <v/>
      </c>
      <c r="EZ36" s="271" t="str">
        <f t="shared" ca="1" si="802"/>
        <v/>
      </c>
      <c r="FA36" s="273">
        <f t="shared" ca="1" si="803"/>
        <v>0</v>
      </c>
      <c r="FB36" s="272" t="str">
        <f t="shared" ca="1" si="804"/>
        <v/>
      </c>
      <c r="FC36" s="271" t="str">
        <f t="shared" ca="1" si="804"/>
        <v/>
      </c>
      <c r="FD36" s="271" t="str">
        <f t="shared" ca="1" si="804"/>
        <v/>
      </c>
      <c r="FE36" s="271" t="str">
        <f t="shared" ca="1" si="804"/>
        <v/>
      </c>
      <c r="FF36" s="273">
        <f t="shared" ca="1" si="805"/>
        <v>0</v>
      </c>
      <c r="FG36"/>
      <c r="FI36" s="276">
        <f ca="1">RANK($EV36,OFFSET($EV$4:$EV$7,$AX36,0),0)</f>
        <v>1</v>
      </c>
      <c r="FJ36" s="282">
        <f ca="1">EV36+(IF(COUNTIF(OFFSET($FI$4:$FI$7,$AX36,0),$FI36)&gt;1,IF($AC36&gt;0,(MAX(OFFSET($AC$4:$AC$7,$AX36,0))-$AC36)*0.1,)))*10^FJ$3</f>
        <v>0</v>
      </c>
      <c r="FK36" s="304">
        <f ca="1">RANK($FJ36,OFFSET($FJ$4:$FJ$7,$AX36,0),0)</f>
        <v>1</v>
      </c>
      <c r="FL36" s="294">
        <f t="shared" ca="1" si="806"/>
        <v>4</v>
      </c>
      <c r="FM36" s="294">
        <f t="shared" ca="1" si="807"/>
        <v>3</v>
      </c>
      <c r="FN36" s="288" t="str">
        <f t="shared" ca="1" si="808"/>
        <v>04 x 01e - 03</v>
      </c>
      <c r="FO36" s="298" t="str">
        <f t="shared" ca="1" si="809"/>
        <v>1/2/4</v>
      </c>
      <c r="FP36" s="301" t="e">
        <f t="shared" ca="1" si="810"/>
        <v>#VALUE!</v>
      </c>
      <c r="FQ36" s="304" t="e">
        <f t="shared" ca="1" si="213"/>
        <v>#VALUE!</v>
      </c>
      <c r="FR36" s="294">
        <f t="shared" ca="1" si="811"/>
        <v>4</v>
      </c>
      <c r="FS36" s="294">
        <f t="shared" ca="1" si="812"/>
        <v>3</v>
      </c>
      <c r="FT36" s="288" t="e">
        <f t="shared" ca="1" si="813"/>
        <v>#VALUE!</v>
      </c>
      <c r="FU36" s="298" t="e">
        <f t="shared" ca="1" si="814"/>
        <v>#VALUE!</v>
      </c>
      <c r="FV36" s="307" t="e">
        <f t="shared" ca="1" si="815"/>
        <v>#VALUE!</v>
      </c>
      <c r="FW36" s="304" t="e">
        <f t="shared" ca="1" si="219"/>
        <v>#VALUE!</v>
      </c>
      <c r="FX36" s="294">
        <f t="shared" ca="1" si="817"/>
        <v>4</v>
      </c>
      <c r="FY36" s="294">
        <f t="shared" ca="1" si="818"/>
        <v>3</v>
      </c>
      <c r="FZ36" s="288" t="e">
        <f t="shared" ca="1" si="819"/>
        <v>#VALUE!</v>
      </c>
      <c r="GA36" s="298" t="e">
        <f t="shared" ca="1" si="820"/>
        <v>#VALUE!</v>
      </c>
      <c r="GB36" s="310" t="e">
        <f t="shared" ca="1" si="821"/>
        <v>#VALUE!</v>
      </c>
      <c r="GC36" s="304" t="e">
        <f t="shared" ca="1" si="822"/>
        <v>#VALUE!</v>
      </c>
      <c r="GD36" s="294">
        <f t="shared" ca="1" si="823"/>
        <v>4</v>
      </c>
      <c r="GE36" s="294">
        <f t="shared" ca="1" si="824"/>
        <v>3</v>
      </c>
      <c r="GF36" s="288" t="e">
        <f t="shared" ca="1" si="825"/>
        <v>#VALUE!</v>
      </c>
      <c r="GG36" s="298" t="e">
        <f t="shared" ca="1" si="826"/>
        <v>#VALUE!</v>
      </c>
      <c r="GH36" s="313" t="e">
        <f t="shared" ca="1" si="827"/>
        <v>#VALUE!</v>
      </c>
      <c r="GI36" s="304" t="e">
        <f t="shared" ca="1" si="828"/>
        <v>#VALUE!</v>
      </c>
      <c r="GJ36" s="294">
        <f t="shared" ca="1" si="829"/>
        <v>4</v>
      </c>
      <c r="GK36" s="294">
        <f t="shared" ca="1" si="830"/>
        <v>3</v>
      </c>
      <c r="GL36" s="288" t="e">
        <f t="shared" ca="1" si="831"/>
        <v>#VALUE!</v>
      </c>
      <c r="GM36" s="298" t="e">
        <f t="shared" ca="1" si="832"/>
        <v>#VALUE!</v>
      </c>
      <c r="GN36" s="316" t="e">
        <f t="shared" ca="1" si="833"/>
        <v>#VALUE!</v>
      </c>
      <c r="GO36" s="304" t="e">
        <f t="shared" ca="1" si="834"/>
        <v>#VALUE!</v>
      </c>
      <c r="GP36" s="294">
        <f t="shared" ca="1" si="835"/>
        <v>4</v>
      </c>
      <c r="GQ36" s="294">
        <f t="shared" ca="1" si="836"/>
        <v>3</v>
      </c>
      <c r="GR36" s="288" t="e">
        <f t="shared" ca="1" si="837"/>
        <v>#VALUE!</v>
      </c>
      <c r="GS36" s="298" t="e">
        <f t="shared" ca="1" si="838"/>
        <v>#VALUE!</v>
      </c>
      <c r="GT36" s="319" t="e">
        <f t="shared" ca="1" si="839"/>
        <v>#VALUE!</v>
      </c>
      <c r="GU36" s="304" t="e">
        <f t="shared" ca="1" si="840"/>
        <v>#VALUE!</v>
      </c>
      <c r="GV36" s="322" t="e">
        <f ca="1">GT36+IF(COUNTIF(OFFSET($GU$4:$GU$7,$AX36,0),GU36)&gt;1,FA36*10^GV$3)</f>
        <v>#VALUE!</v>
      </c>
      <c r="GW36" s="283" t="e">
        <f t="shared" ca="1" si="841"/>
        <v>#VALUE!</v>
      </c>
      <c r="GX36" s="325" t="e">
        <f ca="1">GV36+IF(COUNTIF(OFFSET($GW$4:$GW$7,$AX36,0),GW36)&gt;1,FF36*10^GX$3)</f>
        <v>#VALUE!</v>
      </c>
      <c r="GY36" s="283" t="e">
        <f ca="1">RANK(GX36,OFFSET(GX$4:GX$7,$AX36,0))&amp;$E36</f>
        <v>#VALUE!</v>
      </c>
      <c r="GZ36"/>
      <c r="HA36"/>
      <c r="HB36"/>
      <c r="HC36"/>
      <c r="HD36"/>
      <c r="HE36"/>
      <c r="HF36"/>
      <c r="HG36"/>
      <c r="HH36"/>
    </row>
    <row r="37" spans="1:216" x14ac:dyDescent="0.25">
      <c r="A37" s="41">
        <v>44</v>
      </c>
      <c r="B37" s="42">
        <v>43278</v>
      </c>
      <c r="C37" s="43">
        <v>0.66666666666666663</v>
      </c>
      <c r="D37" s="44" t="s">
        <v>249</v>
      </c>
      <c r="E37" s="74" t="s">
        <v>139</v>
      </c>
      <c r="F37" s="218" t="s">
        <v>272</v>
      </c>
      <c r="G37" s="219" t="s">
        <v>154</v>
      </c>
      <c r="H37" s="56"/>
      <c r="I37" s="57"/>
      <c r="J37" s="49"/>
      <c r="K37" s="50" t="str">
        <f t="shared" si="0"/>
        <v/>
      </c>
      <c r="L37" s="51">
        <v>10</v>
      </c>
      <c r="M37" s="49"/>
      <c r="N37" s="58"/>
      <c r="O37" s="59"/>
      <c r="P37" s="68" t="s">
        <v>165</v>
      </c>
      <c r="Q37" s="259" t="s">
        <v>273</v>
      </c>
      <c r="R37" s="382">
        <f t="shared" ca="1" si="746"/>
        <v>0</v>
      </c>
      <c r="S37" s="382">
        <f t="shared" ca="1" si="130"/>
        <v>0</v>
      </c>
      <c r="T37" s="382">
        <f t="shared" ca="1" si="131"/>
        <v>0</v>
      </c>
      <c r="U37" s="382">
        <f t="shared" ca="1" si="132"/>
        <v>0</v>
      </c>
      <c r="V37" s="383">
        <f t="shared" ca="1" si="747"/>
        <v>0</v>
      </c>
      <c r="W37" s="384">
        <f t="shared" ca="1" si="748"/>
        <v>0</v>
      </c>
      <c r="X37" s="385">
        <f t="shared" ca="1" si="135"/>
        <v>0</v>
      </c>
      <c r="Y37" s="386">
        <f t="shared" ca="1" si="749"/>
        <v>0</v>
      </c>
      <c r="Z37" s="387" t="str">
        <f ca="1">IF(SUM(OFFSET(R$4:R$7,$AX37,0))=0,"",IFERROR(DG37,"")&amp;IF(SUM(OFFSET(R$4:R$7,$AX37,0))&lt;12,"?",""))</f>
        <v/>
      </c>
      <c r="AA37" s="50" t="str">
        <f ca="1">IF(AK37="","",(IF(V37=AG37,1)+IF(W37=AH37,1)+IF(X37=AI37,1)+IF(Y37=AJ37,1)+IF(Z37=AK37,1))/5*AB37)</f>
        <v/>
      </c>
      <c r="AB37" s="390">
        <v>5</v>
      </c>
      <c r="AC37" s="388">
        <f t="shared" ca="1" si="137"/>
        <v>0</v>
      </c>
      <c r="AD37" s="382">
        <f t="shared" ca="1" si="138"/>
        <v>0</v>
      </c>
      <c r="AE37" s="382">
        <f t="shared" ca="1" si="139"/>
        <v>0</v>
      </c>
      <c r="AF37" s="382">
        <f t="shared" ca="1" si="140"/>
        <v>0</v>
      </c>
      <c r="AG37" s="383">
        <f t="shared" ca="1" si="141"/>
        <v>0</v>
      </c>
      <c r="AH37" s="384">
        <f t="shared" ca="1" si="142"/>
        <v>0</v>
      </c>
      <c r="AI37" s="385">
        <f t="shared" ca="1" si="750"/>
        <v>0</v>
      </c>
      <c r="AJ37" s="386">
        <f t="shared" ca="1" si="144"/>
        <v>0</v>
      </c>
      <c r="AK37" s="389" t="str">
        <f ca="1">IF(SUM(OFFSET(AC$4:AC$7,$AX37,0))=0,"",IFERROR($GY37,"")&amp;IF(SUM(OFFSET(AC$4:AC$7,$AX37,0))&lt;12,"?",""))</f>
        <v/>
      </c>
      <c r="AL37" s="270" t="str">
        <f t="shared" si="1"/>
        <v>Mex-Zwe</v>
      </c>
      <c r="AM37" s="270" t="str">
        <f t="shared" si="2"/>
        <v/>
      </c>
      <c r="AN37" s="270" t="str">
        <f t="shared" si="3"/>
        <v/>
      </c>
      <c r="AO37" s="271" t="str">
        <f t="shared" si="29"/>
        <v/>
      </c>
      <c r="AP37" s="271" t="str">
        <f t="shared" si="30"/>
        <v/>
      </c>
      <c r="AQ37" s="271" t="str">
        <f t="shared" si="31"/>
        <v/>
      </c>
      <c r="AR37" s="271" t="str">
        <f t="shared" si="32"/>
        <v/>
      </c>
      <c r="AS37" s="274" t="str">
        <f t="shared" si="452"/>
        <v>Zui</v>
      </c>
      <c r="AT37" s="272" t="str">
        <f t="shared" ca="1" si="751"/>
        <v/>
      </c>
      <c r="AU37" s="271" t="str">
        <f t="shared" ca="1" si="751"/>
        <v/>
      </c>
      <c r="AV37" s="271" t="str">
        <f t="shared" ca="1" si="751"/>
        <v/>
      </c>
      <c r="AW37" s="271" t="str">
        <f t="shared" ca="1" si="751"/>
        <v/>
      </c>
      <c r="AX37" s="272">
        <f t="shared" si="111"/>
        <v>30</v>
      </c>
      <c r="AY37" s="272">
        <v>4</v>
      </c>
      <c r="AZ37" s="272" t="str">
        <f t="shared" ca="1" si="752"/>
        <v/>
      </c>
      <c r="BA37" s="271" t="str">
        <f t="shared" ca="1" si="752"/>
        <v/>
      </c>
      <c r="BB37" s="271" t="str">
        <f t="shared" ca="1" si="752"/>
        <v/>
      </c>
      <c r="BC37" s="271" t="str">
        <f t="shared" ca="1" si="752"/>
        <v/>
      </c>
      <c r="BD37" s="273">
        <f t="shared" ca="1" si="753"/>
        <v>0</v>
      </c>
      <c r="BE37" s="272" t="str">
        <f t="shared" ca="1" si="754"/>
        <v/>
      </c>
      <c r="BF37" s="271" t="str">
        <f t="shared" ca="1" si="754"/>
        <v/>
      </c>
      <c r="BG37" s="271" t="str">
        <f t="shared" ca="1" si="754"/>
        <v/>
      </c>
      <c r="BH37" s="271" t="str">
        <f t="shared" ca="1" si="754"/>
        <v/>
      </c>
      <c r="BI37" s="273">
        <f t="shared" ca="1" si="755"/>
        <v>0</v>
      </c>
      <c r="BJ37" s="272" t="str">
        <f t="shared" ca="1" si="756"/>
        <v/>
      </c>
      <c r="BK37" s="271" t="str">
        <f t="shared" ca="1" si="756"/>
        <v/>
      </c>
      <c r="BL37" s="271" t="str">
        <f t="shared" ca="1" si="756"/>
        <v/>
      </c>
      <c r="BM37" s="271" t="str">
        <f t="shared" ca="1" si="756"/>
        <v/>
      </c>
      <c r="BN37" s="273">
        <f t="shared" ca="1" si="757"/>
        <v>0</v>
      </c>
      <c r="BO37"/>
      <c r="BQ37" s="277">
        <f t="shared" ca="1" si="758"/>
        <v>1</v>
      </c>
      <c r="BR37" s="284">
        <f ca="1">BD37+(IF(COUNTIF(OFFSET($BQ$4:$BQ$7,$AX37,0),$BQ37)&gt;1,IF($R37&gt;0,(MAX(OFFSET($R$4:$R$7,$AX37,0))-$R37)*0.1,)))*10^BR$3</f>
        <v>0</v>
      </c>
      <c r="BS37" s="305">
        <f t="shared" ca="1" si="759"/>
        <v>1</v>
      </c>
      <c r="BT37" s="295">
        <f t="shared" ca="1" si="760"/>
        <v>4</v>
      </c>
      <c r="BU37" s="295">
        <f t="shared" ca="1" si="761"/>
        <v>4</v>
      </c>
      <c r="BV37" s="289" t="str">
        <f t="shared" ca="1" si="762"/>
        <v>04 x 01e - 04</v>
      </c>
      <c r="BW37" s="299" t="str">
        <f t="shared" ca="1" si="763"/>
        <v>1/2/3</v>
      </c>
      <c r="BX37" s="302" t="e">
        <f t="shared" ca="1" si="764"/>
        <v>#VALUE!</v>
      </c>
      <c r="BY37" s="305" t="e">
        <f t="shared" ca="1" si="765"/>
        <v>#VALUE!</v>
      </c>
      <c r="BZ37" s="295">
        <f t="shared" ca="1" si="766"/>
        <v>4</v>
      </c>
      <c r="CA37" s="295">
        <f t="shared" ca="1" si="767"/>
        <v>4</v>
      </c>
      <c r="CB37" s="289" t="e">
        <f t="shared" ca="1" si="768"/>
        <v>#VALUE!</v>
      </c>
      <c r="CC37" s="299" t="e">
        <f t="shared" ca="1" si="769"/>
        <v>#VALUE!</v>
      </c>
      <c r="CD37" s="308" t="e">
        <f t="shared" ca="1" si="770"/>
        <v>#VALUE!</v>
      </c>
      <c r="CE37" s="305" t="e">
        <f t="shared" ca="1" si="771"/>
        <v>#VALUE!</v>
      </c>
      <c r="CF37" s="295">
        <f t="shared" ca="1" si="772"/>
        <v>4</v>
      </c>
      <c r="CG37" s="295">
        <f t="shared" ca="1" si="773"/>
        <v>4</v>
      </c>
      <c r="CH37" s="289" t="e">
        <f t="shared" ca="1" si="774"/>
        <v>#VALUE!</v>
      </c>
      <c r="CI37" s="299" t="e">
        <f t="shared" ca="1" si="775"/>
        <v>#VALUE!</v>
      </c>
      <c r="CJ37" s="311" t="e">
        <f t="shared" ca="1" si="776"/>
        <v>#VALUE!</v>
      </c>
      <c r="CK37" s="305" t="e">
        <f t="shared" ca="1" si="777"/>
        <v>#VALUE!</v>
      </c>
      <c r="CL37" s="295">
        <f t="shared" ca="1" si="778"/>
        <v>4</v>
      </c>
      <c r="CM37" s="295">
        <f t="shared" ca="1" si="779"/>
        <v>4</v>
      </c>
      <c r="CN37" s="289" t="e">
        <f t="shared" ca="1" si="780"/>
        <v>#VALUE!</v>
      </c>
      <c r="CO37" s="299" t="e">
        <f t="shared" ca="1" si="781"/>
        <v>#VALUE!</v>
      </c>
      <c r="CP37" s="314" t="e">
        <f t="shared" ca="1" si="782"/>
        <v>#VALUE!</v>
      </c>
      <c r="CQ37" s="305" t="e">
        <f t="shared" ca="1" si="783"/>
        <v>#VALUE!</v>
      </c>
      <c r="CR37" s="295">
        <f t="shared" ca="1" si="784"/>
        <v>4</v>
      </c>
      <c r="CS37" s="295">
        <f t="shared" ca="1" si="785"/>
        <v>4</v>
      </c>
      <c r="CT37" s="289" t="e">
        <f t="shared" ca="1" si="786"/>
        <v>#VALUE!</v>
      </c>
      <c r="CU37" s="299" t="e">
        <f t="shared" ca="1" si="787"/>
        <v>#VALUE!</v>
      </c>
      <c r="CV37" s="317" t="e">
        <f t="shared" ca="1" si="788"/>
        <v>#VALUE!</v>
      </c>
      <c r="CW37" s="305" t="e">
        <f t="shared" ca="1" si="789"/>
        <v>#VALUE!</v>
      </c>
      <c r="CX37" s="295">
        <f t="shared" ca="1" si="790"/>
        <v>4</v>
      </c>
      <c r="CY37" s="295">
        <f t="shared" ca="1" si="791"/>
        <v>4</v>
      </c>
      <c r="CZ37" s="289" t="e">
        <f t="shared" ca="1" si="792"/>
        <v>#VALUE!</v>
      </c>
      <c r="DA37" s="299" t="e">
        <f t="shared" ca="1" si="793"/>
        <v>#VALUE!</v>
      </c>
      <c r="DB37" s="320" t="e">
        <f t="shared" ca="1" si="794"/>
        <v>#VALUE!</v>
      </c>
      <c r="DC37" s="305" t="e">
        <f t="shared" ca="1" si="795"/>
        <v>#VALUE!</v>
      </c>
      <c r="DD37" s="323" t="e">
        <f t="shared" ca="1" si="191"/>
        <v>#VALUE!</v>
      </c>
      <c r="DE37" s="285" t="e">
        <f t="shared" ca="1" si="796"/>
        <v>#VALUE!</v>
      </c>
      <c r="DF37" s="326" t="e">
        <f t="shared" ca="1" si="193"/>
        <v>#VALUE!</v>
      </c>
      <c r="DG37" s="285" t="e">
        <f ca="1">RANK(DF37,OFFSET(DF$4:DF$7,$AX37,0))&amp;$E37</f>
        <v>#VALUE!</v>
      </c>
      <c r="DH37" s="348">
        <f ca="1">COUNTIF(OFFSET($DG$4:$DG$7,$AX37,0),$DN37)</f>
        <v>0</v>
      </c>
      <c r="DI37" s="357" t="str">
        <f ca="1">IFERROR(MATCH($DN37,OFFSET($DG$4:$DG$7,$AX37,0),0),"")</f>
        <v/>
      </c>
      <c r="DJ37" s="357" t="str">
        <f t="shared" ca="1" si="797"/>
        <v/>
      </c>
      <c r="DK37" s="357" t="str">
        <f t="shared" ca="1" si="797"/>
        <v/>
      </c>
      <c r="DL37" s="357" t="str">
        <f t="shared" ca="1" si="797"/>
        <v/>
      </c>
      <c r="DM37" s="350" t="str">
        <f ca="1">CONCATENATE(DI37,DJ37,DK37,DL37)</f>
        <v/>
      </c>
      <c r="DN37" s="351" t="s">
        <v>347</v>
      </c>
      <c r="DO37" s="351" t="str">
        <f ca="1">IF(SUM(OFFSET($R$4:$R$7,$AX37,0))&lt;12,"",
IF($DH37=0,$DO36,
IF($DH37=1,OFFSET($Q$4,VALUE(DM37)-1+$AX37,0),
IF($DH37=2,OFFSET($AS$4,VALUE(MID(DM37,1,1))-1+$AX37,0)&amp;"/"&amp;OFFSET($AS$4,VALUE(MID(DM37,2,1))-1+$AX37,0),
IF($DH37=3,OFFSET($AS$4,VALUE(MID(DM37,1,1))-1+$AX37,0)&amp;"/"&amp;OFFSET($AS$4,VALUE(MID(DM37,2,1))-1+$AX37,0)&amp;"/"&amp;OFFSET($AS$4,VALUE(MID(DM37,3,1))-1+$AX37,0),
CONCATENATE(OFFSET($AS$4,$AX37,0),"/",OFFSET($AS$5,$AX37,0),"/",OFFSET($AS$6,$AX37,0),"/",OFFSET($AS$7,$AX37,0)))))))</f>
        <v/>
      </c>
      <c r="DP37" s="351" t="str">
        <f ca="1">IFERROR(OFFSET($Q$51,MATCH(RIGHT($DN37),$Q$52:$Q$59,0),MATCH(VALUE(LEFT($DN37)),$R$51:$Z$51,0)),"")</f>
        <v/>
      </c>
      <c r="DQ37" s="351" t="str">
        <f t="shared" ca="1" si="67"/>
        <v/>
      </c>
      <c r="DR37" s="353" t="str">
        <f t="shared" ca="1" si="68"/>
        <v/>
      </c>
      <c r="DS37" s="201">
        <f t="shared" ca="1" si="195"/>
        <v>0</v>
      </c>
      <c r="DT37" s="203" t="str">
        <f t="shared" ca="1" si="196"/>
        <v/>
      </c>
      <c r="DU37" s="203" t="str">
        <f t="shared" ca="1" si="649"/>
        <v/>
      </c>
      <c r="DV37" s="203" t="str">
        <f t="shared" ca="1" si="649"/>
        <v/>
      </c>
      <c r="DW37" s="203" t="str">
        <f t="shared" ca="1" si="649"/>
        <v/>
      </c>
      <c r="DX37" s="195" t="str">
        <f t="shared" ca="1" si="798"/>
        <v/>
      </c>
      <c r="DY37" s="156" t="s">
        <v>347</v>
      </c>
      <c r="DZ37" s="156" t="str">
        <f ca="1">IF(SUM(OFFSET($AC$4:$AC$7,$AX37,0))&lt;12,"",
IF($DS37=0,$DZ36,
IF($DS37=1,OFFSET($Q$4,VALUE(DX37)-1+$AX37,0),
IF($DS37=2,OFFSET($AS$4,VALUE(MID(DX37,1,1))-1+$AX37,0)&amp;"/"&amp;OFFSET($AS$4,VALUE(MID(DX37,2,1))-1+$AX37,0),
IF($DS37=3,OFFSET($AS$4,VALUE(MID(DX37,1,1))-1+$AX37,0)&amp;"/"&amp;OFFSET($AS$4,VALUE(MID(DX37,2,1))-1+$AX37,0)&amp;"/"&amp;OFFSET($AS$4,VALUE(MID(DX37,3,1))-1+$AX37,0),
CONCATENATE(OFFSET($AS$4,$AX37,0),"/",OFFSET($AS$5,$AX37,0),"/",OFFSET($AS$6,$AX37,0),"/",OFFSET($AS$7,$AX37,0)))))))</f>
        <v/>
      </c>
      <c r="EA37" s="156" t="str">
        <f ca="1">IFERROR(OFFSET($Q$51,MATCH(RIGHT($DY37),$Q$52:$Q$59,0),MATCH(VALUE(LEFT($DY37)),$AC$51:$AK$51,0)),"")</f>
        <v/>
      </c>
      <c r="EB37" s="156" t="str">
        <f t="shared" ca="1" si="199"/>
        <v/>
      </c>
      <c r="EC37" s="156" t="str">
        <f ca="1">IF(OR(AC37&lt;1,EB37=""),"",LEFT(EB37,3)&amp;IF(ISERROR(MATCH(EB37,$Q:$Q,0)),"?",""))</f>
        <v/>
      </c>
      <c r="ED37" s="270" t="str">
        <f t="shared" si="842"/>
        <v>Mex-Zwe</v>
      </c>
      <c r="EE37" s="270" t="str">
        <f t="shared" si="6"/>
        <v/>
      </c>
      <c r="EF37" s="270" t="str">
        <f t="shared" si="7"/>
        <v/>
      </c>
      <c r="EG37" s="271" t="str">
        <f t="shared" si="843"/>
        <v/>
      </c>
      <c r="EH37" s="271" t="str">
        <f t="shared" si="844"/>
        <v/>
      </c>
      <c r="EI37" s="271" t="str">
        <f t="shared" si="845"/>
        <v/>
      </c>
      <c r="EJ37" s="271" t="str">
        <f t="shared" si="75"/>
        <v/>
      </c>
      <c r="EK37" s="274" t="str">
        <f t="shared" si="501"/>
        <v>Zui</v>
      </c>
      <c r="EL37" s="272" t="str">
        <f t="shared" ca="1" si="799"/>
        <v/>
      </c>
      <c r="EM37" s="271" t="str">
        <f t="shared" ca="1" si="799"/>
        <v/>
      </c>
      <c r="EN37" s="271" t="str">
        <f t="shared" ca="1" si="799"/>
        <v/>
      </c>
      <c r="EO37" s="271" t="str">
        <f t="shared" ca="1" si="799"/>
        <v/>
      </c>
      <c r="EP37" s="272">
        <f t="shared" si="116"/>
        <v>30</v>
      </c>
      <c r="EQ37" s="272">
        <v>4</v>
      </c>
      <c r="ER37" s="272" t="str">
        <f t="shared" ca="1" si="800"/>
        <v/>
      </c>
      <c r="ES37" s="271" t="str">
        <f t="shared" ca="1" si="800"/>
        <v/>
      </c>
      <c r="ET37" s="271" t="str">
        <f t="shared" ca="1" si="800"/>
        <v/>
      </c>
      <c r="EU37" s="271" t="str">
        <f t="shared" ca="1" si="800"/>
        <v/>
      </c>
      <c r="EV37" s="273">
        <f t="shared" ca="1" si="801"/>
        <v>0</v>
      </c>
      <c r="EW37" s="272" t="str">
        <f t="shared" ca="1" si="802"/>
        <v/>
      </c>
      <c r="EX37" s="271" t="str">
        <f t="shared" ca="1" si="802"/>
        <v/>
      </c>
      <c r="EY37" s="271" t="str">
        <f t="shared" ca="1" si="802"/>
        <v/>
      </c>
      <c r="EZ37" s="271" t="str">
        <f t="shared" ca="1" si="802"/>
        <v/>
      </c>
      <c r="FA37" s="273">
        <f t="shared" ca="1" si="803"/>
        <v>0</v>
      </c>
      <c r="FB37" s="272" t="str">
        <f t="shared" ca="1" si="804"/>
        <v/>
      </c>
      <c r="FC37" s="271" t="str">
        <f t="shared" ca="1" si="804"/>
        <v/>
      </c>
      <c r="FD37" s="271" t="str">
        <f t="shared" ca="1" si="804"/>
        <v/>
      </c>
      <c r="FE37" s="271" t="str">
        <f t="shared" ca="1" si="804"/>
        <v/>
      </c>
      <c r="FF37" s="273">
        <f t="shared" ca="1" si="805"/>
        <v>0</v>
      </c>
      <c r="FG37"/>
      <c r="FI37" s="277">
        <f ca="1">RANK($EV37,OFFSET($EV$4:$EV$7,$AX37,0),0)</f>
        <v>1</v>
      </c>
      <c r="FJ37" s="284">
        <f ca="1">EV37+(IF(COUNTIF(OFFSET($FI$4:$FI$7,$AX37,0),$FI37)&gt;1,IF($AC37&gt;0,(MAX(OFFSET($AC$4:$AC$7,$AX37,0))-$AC37)*0.1,)))*10^FJ$3</f>
        <v>0</v>
      </c>
      <c r="FK37" s="305">
        <f ca="1">RANK($FJ37,OFFSET($FJ$4:$FJ$7,$AX37,0),0)</f>
        <v>1</v>
      </c>
      <c r="FL37" s="295">
        <f t="shared" ca="1" si="806"/>
        <v>4</v>
      </c>
      <c r="FM37" s="295">
        <f t="shared" ca="1" si="807"/>
        <v>4</v>
      </c>
      <c r="FN37" s="289" t="str">
        <f t="shared" ca="1" si="808"/>
        <v>04 x 01e - 04</v>
      </c>
      <c r="FO37" s="299" t="str">
        <f t="shared" ca="1" si="809"/>
        <v>1/2/3</v>
      </c>
      <c r="FP37" s="302" t="e">
        <f t="shared" ca="1" si="810"/>
        <v>#VALUE!</v>
      </c>
      <c r="FQ37" s="305" t="e">
        <f t="shared" ca="1" si="213"/>
        <v>#VALUE!</v>
      </c>
      <c r="FR37" s="295">
        <f t="shared" ca="1" si="811"/>
        <v>4</v>
      </c>
      <c r="FS37" s="295">
        <f t="shared" ca="1" si="812"/>
        <v>4</v>
      </c>
      <c r="FT37" s="289" t="e">
        <f t="shared" ca="1" si="813"/>
        <v>#VALUE!</v>
      </c>
      <c r="FU37" s="299" t="e">
        <f t="shared" ca="1" si="814"/>
        <v>#VALUE!</v>
      </c>
      <c r="FV37" s="308" t="e">
        <f t="shared" ca="1" si="815"/>
        <v>#VALUE!</v>
      </c>
      <c r="FW37" s="305" t="e">
        <f t="shared" ca="1" si="219"/>
        <v>#VALUE!</v>
      </c>
      <c r="FX37" s="295">
        <f t="shared" ca="1" si="817"/>
        <v>4</v>
      </c>
      <c r="FY37" s="295">
        <f t="shared" ca="1" si="818"/>
        <v>4</v>
      </c>
      <c r="FZ37" s="289" t="e">
        <f t="shared" ca="1" si="819"/>
        <v>#VALUE!</v>
      </c>
      <c r="GA37" s="299" t="e">
        <f t="shared" ca="1" si="820"/>
        <v>#VALUE!</v>
      </c>
      <c r="GB37" s="311" t="e">
        <f t="shared" ca="1" si="821"/>
        <v>#VALUE!</v>
      </c>
      <c r="GC37" s="305" t="e">
        <f t="shared" ca="1" si="822"/>
        <v>#VALUE!</v>
      </c>
      <c r="GD37" s="295">
        <f t="shared" ca="1" si="823"/>
        <v>4</v>
      </c>
      <c r="GE37" s="295">
        <f t="shared" ca="1" si="824"/>
        <v>4</v>
      </c>
      <c r="GF37" s="289" t="e">
        <f t="shared" ca="1" si="825"/>
        <v>#VALUE!</v>
      </c>
      <c r="GG37" s="299" t="e">
        <f t="shared" ca="1" si="826"/>
        <v>#VALUE!</v>
      </c>
      <c r="GH37" s="314" t="e">
        <f t="shared" ca="1" si="827"/>
        <v>#VALUE!</v>
      </c>
      <c r="GI37" s="305" t="e">
        <f t="shared" ca="1" si="828"/>
        <v>#VALUE!</v>
      </c>
      <c r="GJ37" s="295">
        <f t="shared" ca="1" si="829"/>
        <v>4</v>
      </c>
      <c r="GK37" s="295">
        <f t="shared" ca="1" si="830"/>
        <v>4</v>
      </c>
      <c r="GL37" s="289" t="e">
        <f t="shared" ca="1" si="831"/>
        <v>#VALUE!</v>
      </c>
      <c r="GM37" s="299" t="e">
        <f t="shared" ca="1" si="832"/>
        <v>#VALUE!</v>
      </c>
      <c r="GN37" s="317" t="e">
        <f t="shared" ca="1" si="833"/>
        <v>#VALUE!</v>
      </c>
      <c r="GO37" s="305" t="e">
        <f t="shared" ca="1" si="834"/>
        <v>#VALUE!</v>
      </c>
      <c r="GP37" s="295">
        <f t="shared" ca="1" si="835"/>
        <v>4</v>
      </c>
      <c r="GQ37" s="295">
        <f t="shared" ca="1" si="836"/>
        <v>4</v>
      </c>
      <c r="GR37" s="289" t="e">
        <f t="shared" ca="1" si="837"/>
        <v>#VALUE!</v>
      </c>
      <c r="GS37" s="299" t="e">
        <f t="shared" ca="1" si="838"/>
        <v>#VALUE!</v>
      </c>
      <c r="GT37" s="320" t="e">
        <f t="shared" ca="1" si="839"/>
        <v>#VALUE!</v>
      </c>
      <c r="GU37" s="305" t="e">
        <f t="shared" ca="1" si="840"/>
        <v>#VALUE!</v>
      </c>
      <c r="GV37" s="323" t="e">
        <f ca="1">GT37+IF(COUNTIF(OFFSET($GU$4:$GU$7,$AX37,0),GU37)&gt;1,FA37*10^GV$3)</f>
        <v>#VALUE!</v>
      </c>
      <c r="GW37" s="285" t="e">
        <f t="shared" ca="1" si="841"/>
        <v>#VALUE!</v>
      </c>
      <c r="GX37" s="326" t="e">
        <f ca="1">GV37+IF(COUNTIF(OFFSET($GW$4:$GW$7,$AX37,0),GW37)&gt;1,FF37*10^GX$3)</f>
        <v>#VALUE!</v>
      </c>
      <c r="GY37" s="285" t="e">
        <f ca="1">RANK(GX37,OFFSET(GX$4:GX$7,$AX37,0))&amp;$E37</f>
        <v>#VALUE!</v>
      </c>
      <c r="GZ37"/>
      <c r="HA37"/>
      <c r="HB37"/>
      <c r="HC37"/>
      <c r="HD37"/>
      <c r="HE37"/>
      <c r="HF37"/>
      <c r="HG37"/>
      <c r="HH37"/>
    </row>
    <row r="38" spans="1:216" ht="15.75" thickBot="1" x14ac:dyDescent="0.3">
      <c r="A38" s="41">
        <v>43</v>
      </c>
      <c r="B38" s="42">
        <v>43278</v>
      </c>
      <c r="C38" s="43">
        <v>0.66666666666666663</v>
      </c>
      <c r="D38" s="44" t="s">
        <v>255</v>
      </c>
      <c r="E38" s="75" t="s">
        <v>139</v>
      </c>
      <c r="F38" s="220" t="s">
        <v>273</v>
      </c>
      <c r="G38" s="221" t="s">
        <v>143</v>
      </c>
      <c r="H38" s="56"/>
      <c r="I38" s="76"/>
      <c r="J38" s="49"/>
      <c r="K38" s="50" t="str">
        <f t="shared" si="0"/>
        <v/>
      </c>
      <c r="L38" s="51">
        <v>10</v>
      </c>
      <c r="M38" s="49"/>
      <c r="N38" s="58"/>
      <c r="O38" s="77"/>
      <c r="P38" s="61"/>
      <c r="Q38" s="371"/>
      <c r="R38" s="391"/>
      <c r="S38" s="391"/>
      <c r="T38" s="391"/>
      <c r="U38" s="391"/>
      <c r="V38" s="391"/>
      <c r="W38" s="391"/>
      <c r="X38" s="391"/>
      <c r="Y38" s="391"/>
      <c r="Z38" s="392"/>
      <c r="AA38" s="50"/>
      <c r="AB38" s="390"/>
      <c r="AC38" s="393"/>
      <c r="AD38" s="394"/>
      <c r="AE38" s="394"/>
      <c r="AF38" s="394"/>
      <c r="AG38" s="394"/>
      <c r="AH38" s="394"/>
      <c r="AI38" s="394"/>
      <c r="AJ38" s="394"/>
      <c r="AK38" s="392"/>
      <c r="AL38" s="270" t="str">
        <f t="shared" si="1"/>
        <v>Zui-Dui</v>
      </c>
      <c r="AM38" s="270" t="str">
        <f t="shared" si="2"/>
        <v/>
      </c>
      <c r="AN38" s="270" t="str">
        <f t="shared" si="3"/>
        <v/>
      </c>
      <c r="AO38" s="271" t="str">
        <f t="shared" si="29"/>
        <v/>
      </c>
      <c r="AP38" s="271" t="str">
        <f t="shared" si="30"/>
        <v/>
      </c>
      <c r="AQ38" s="271" t="str">
        <f t="shared" si="31"/>
        <v/>
      </c>
      <c r="AR38" s="271" t="str">
        <f t="shared" si="32"/>
        <v/>
      </c>
      <c r="AS38" s="271"/>
      <c r="AT38" s="271"/>
      <c r="AU38" s="271"/>
      <c r="AV38" s="271"/>
      <c r="AW38" s="271"/>
      <c r="AX38" s="272" t="str">
        <f t="shared" si="111"/>
        <v/>
      </c>
      <c r="AY38" s="271"/>
      <c r="AZ38" s="271"/>
      <c r="BA38" s="271"/>
      <c r="BB38" s="271"/>
      <c r="BC38" s="271"/>
      <c r="BD38" s="271"/>
      <c r="BE38" s="271"/>
      <c r="BF38" s="271"/>
      <c r="BG38" s="271"/>
      <c r="BH38" s="271"/>
      <c r="BI38" s="271"/>
      <c r="BJ38" s="271"/>
      <c r="BK38" s="271"/>
      <c r="BL38" s="271"/>
      <c r="BM38" s="271"/>
      <c r="BN38" s="271"/>
      <c r="BO38"/>
      <c r="BQ38" s="170" t="str">
        <f t="shared" ref="BQ38" ca="1" si="846">IF(COUNTA(BQ34:BQ37)*(COUNTA(BQ34:BQ37)+1)/2=SUM(BQ34:BQ37),"OK","NIET OK")</f>
        <v>NIET OK</v>
      </c>
      <c r="BR38" s="278"/>
      <c r="BS38" s="171" t="str">
        <f t="shared" ref="BS38" ca="1" si="847">IF(COUNTA(BS34:BS37)*(COUNTA(BS34:BS37)+1)/2=SUM(BS34:BS37),"OK","NIET OK")</f>
        <v>NIET OK</v>
      </c>
      <c r="BT38" s="296"/>
      <c r="BU38" s="296"/>
      <c r="BV38" s="172"/>
      <c r="BW38" s="172"/>
      <c r="BX38" s="173"/>
      <c r="BY38" s="171" t="e">
        <f t="shared" ref="BY38" ca="1" si="848">IF(COUNTA(BY34:BY37)*(COUNTA(BY34:BY37)+1)/2=SUM(BY34:BY37),"OK","NIET OK")</f>
        <v>#VALUE!</v>
      </c>
      <c r="BZ38" s="296"/>
      <c r="CA38" s="296"/>
      <c r="CB38" s="172"/>
      <c r="CC38" s="172"/>
      <c r="CD38" s="173"/>
      <c r="CE38" s="171" t="e">
        <f t="shared" ref="CE38" ca="1" si="849">IF(COUNTA(CE34:CE37)*(COUNTA(CE34:CE37)+1)/2=SUM(CE34:CE37),"OK","NIET OK")</f>
        <v>#VALUE!</v>
      </c>
      <c r="CF38" s="296"/>
      <c r="CG38" s="296"/>
      <c r="CH38" s="172"/>
      <c r="CI38" s="172"/>
      <c r="CJ38" s="173"/>
      <c r="CK38" s="171" t="e">
        <f t="shared" ref="CK38" ca="1" si="850">IF(COUNTA(CK34:CK37)*(COUNTA(CK34:CK37)+1)/2=SUM(CK34:CK37),"OK","NIET OK")</f>
        <v>#VALUE!</v>
      </c>
      <c r="CL38" s="296"/>
      <c r="CM38" s="296"/>
      <c r="CN38" s="172"/>
      <c r="CO38" s="172"/>
      <c r="CP38" s="173"/>
      <c r="CQ38" s="171" t="e">
        <f t="shared" ref="CQ38" ca="1" si="851">IF(COUNTA(CQ34:CQ37)*(COUNTA(CQ34:CQ37)+1)/2=SUM(CQ34:CQ37),"OK","NIET OK")</f>
        <v>#VALUE!</v>
      </c>
      <c r="CR38" s="296"/>
      <c r="CS38" s="296"/>
      <c r="CT38" s="172"/>
      <c r="CU38" s="172"/>
      <c r="CV38" s="173"/>
      <c r="CW38" s="171" t="e">
        <f t="shared" ref="CW38" ca="1" si="852">IF(COUNTA(CW34:CW37)*(COUNTA(CW34:CW37)+1)/2=SUM(CW34:CW37),"OK","NIET OK")</f>
        <v>#VALUE!</v>
      </c>
      <c r="CX38" s="296"/>
      <c r="CY38" s="296"/>
      <c r="CZ38" s="172"/>
      <c r="DA38" s="172"/>
      <c r="DB38" s="173"/>
      <c r="DC38" s="171" t="e">
        <f t="shared" ref="DC38" ca="1" si="853">IF(COUNTA(DC34:DC37)*(COUNTA(DC34:DC37)+1)/2=SUM(DC34:DC37),"OK","NIET OK")</f>
        <v>#VALUE!</v>
      </c>
      <c r="DD38" s="185"/>
      <c r="DE38" s="181" t="e">
        <f t="shared" ref="DE38" ca="1" si="854">IF(COUNTA(DE34:DE37)*(COUNTA(DE34:DE37)+1)/2=SUM(DE34:DE37),"OK","NIET OK")</f>
        <v>#VALUE!</v>
      </c>
      <c r="DF38" s="189"/>
      <c r="DG38" s="181" t="e">
        <f t="shared" ref="DG38" ca="1" si="855">IF(COUNTA(DG34:DG37)*(COUNTA(DG34:DG37)+1)/2=SUM(VALUE(LEFT(DG34)),VALUE(LEFT(DG35)),VALUE(LEFT(DG36)),VALUE(LEFT(DG37))),"OK","NIET OK")</f>
        <v>#VALUE!</v>
      </c>
      <c r="DH38" s="348"/>
      <c r="DI38" s="349"/>
      <c r="DJ38" s="349"/>
      <c r="DK38" s="349"/>
      <c r="DL38" s="349"/>
      <c r="DM38" s="350"/>
      <c r="DN38" s="351"/>
      <c r="DO38" s="351"/>
      <c r="DP38" s="351" t="str">
        <f ca="1">IFERROR(OFFSET($Q$51,MATCH(LEFT($DN38),$Q$52:$Q$57,0),MATCH(VALUE(RIGHT($DN38)),$R$51:$Z$51,0)),"")</f>
        <v/>
      </c>
      <c r="DQ38" s="351"/>
      <c r="DR38" s="353"/>
      <c r="DS38" s="201"/>
      <c r="DT38" s="204"/>
      <c r="DU38" s="204"/>
      <c r="DV38" s="204"/>
      <c r="DW38" s="204"/>
      <c r="DX38" s="195"/>
      <c r="DY38" s="156"/>
      <c r="DZ38" s="156"/>
      <c r="EA38" s="156" t="str">
        <f ca="1">IFERROR(OFFSET($Q$51,MATCH(LEFT($DN38),$Q$52:$Q$57,0),MATCH(VALUE(RIGHT($DN38)),$R$51:$Z$51,0)),"")</f>
        <v/>
      </c>
      <c r="EB38" s="156" t="str">
        <f t="shared" ca="1" si="199"/>
        <v/>
      </c>
      <c r="EC38" s="156" t="str">
        <f ca="1">IF(OR(AC38&lt;1,EB38=""),"",IF(LEFT(EB38,3)="Noo","NIe",LEFT(EB38,3))&amp;IF(ISERROR(MATCH(EB38,$Q:$Q,0)),"?",""))</f>
        <v/>
      </c>
      <c r="ED38" s="270" t="str">
        <f t="shared" si="842"/>
        <v>Zui-Dui</v>
      </c>
      <c r="EE38" s="270" t="str">
        <f t="shared" si="6"/>
        <v/>
      </c>
      <c r="EF38" s="270" t="str">
        <f t="shared" si="7"/>
        <v/>
      </c>
      <c r="EG38" s="271" t="str">
        <f t="shared" si="843"/>
        <v/>
      </c>
      <c r="EH38" s="271" t="str">
        <f t="shared" si="844"/>
        <v/>
      </c>
      <c r="EI38" s="271" t="str">
        <f t="shared" si="845"/>
        <v/>
      </c>
      <c r="EJ38" s="271" t="str">
        <f t="shared" si="75"/>
        <v/>
      </c>
      <c r="EK38" s="271"/>
      <c r="EL38" s="271"/>
      <c r="EM38" s="271"/>
      <c r="EN38" s="271"/>
      <c r="EO38" s="271"/>
      <c r="EP38" s="272" t="str">
        <f t="shared" si="116"/>
        <v/>
      </c>
      <c r="EQ38" s="271"/>
      <c r="ER38" s="271"/>
      <c r="ES38" s="271"/>
      <c r="ET38" s="271"/>
      <c r="EU38" s="271"/>
      <c r="EV38" s="271"/>
      <c r="EW38" s="271"/>
      <c r="EX38" s="271"/>
      <c r="EY38" s="271"/>
      <c r="EZ38" s="271"/>
      <c r="FA38" s="271"/>
      <c r="FB38" s="271"/>
      <c r="FC38" s="271"/>
      <c r="FD38" s="271"/>
      <c r="FE38" s="271"/>
      <c r="FF38" s="271"/>
      <c r="FG38"/>
      <c r="FI38" s="170" t="str">
        <f t="shared" ref="FI38" ca="1" si="856">IF(COUNTA(FI34:FI37)*(COUNTA(FI34:FI37)+1)/2=SUM(FI34:FI37),"OK","NIET OK")</f>
        <v>NIET OK</v>
      </c>
      <c r="FJ38" s="278"/>
      <c r="FK38" s="171" t="str">
        <f t="shared" ref="FK38" ca="1" si="857">IF(COUNTA(FK34:FK37)*(COUNTA(FK34:FK37)+1)/2=SUM(FK34:FK37),"OK","NIET OK")</f>
        <v>NIET OK</v>
      </c>
      <c r="FL38" s="296"/>
      <c r="FM38" s="296"/>
      <c r="FN38" s="172"/>
      <c r="FO38" s="172"/>
      <c r="FP38" s="173"/>
      <c r="FQ38" s="171" t="e">
        <f t="shared" ref="FQ38" ca="1" si="858">IF(COUNTA(FQ34:FQ37)*(COUNTA(FQ34:FQ37)+1)/2=SUM(FQ34:FQ37),"OK","NIET OK")</f>
        <v>#VALUE!</v>
      </c>
      <c r="FR38" s="296"/>
      <c r="FS38" s="296"/>
      <c r="FT38" s="172"/>
      <c r="FU38" s="172"/>
      <c r="FV38" s="173"/>
      <c r="FW38" s="171" t="e">
        <f t="shared" ref="FW38" ca="1" si="859">IF(COUNTA(FW34:FW37)*(COUNTA(FW34:FW37)+1)/2=SUM(FW34:FW37),"OK","NIET OK")</f>
        <v>#VALUE!</v>
      </c>
      <c r="FX38" s="296"/>
      <c r="FY38" s="296"/>
      <c r="FZ38" s="172"/>
      <c r="GA38" s="172"/>
      <c r="GB38" s="173"/>
      <c r="GC38" s="171" t="e">
        <f t="shared" ref="GC38" ca="1" si="860">IF(COUNTA(GC34:GC37)*(COUNTA(GC34:GC37)+1)/2=SUM(GC34:GC37),"OK","NIET OK")</f>
        <v>#VALUE!</v>
      </c>
      <c r="GD38" s="296"/>
      <c r="GE38" s="296"/>
      <c r="GF38" s="172"/>
      <c r="GG38" s="172"/>
      <c r="GH38" s="173"/>
      <c r="GI38" s="171" t="e">
        <f t="shared" ref="GI38" ca="1" si="861">IF(COUNTA(GI34:GI37)*(COUNTA(GI34:GI37)+1)/2=SUM(GI34:GI37),"OK","NIET OK")</f>
        <v>#VALUE!</v>
      </c>
      <c r="GJ38" s="296"/>
      <c r="GK38" s="296"/>
      <c r="GL38" s="172"/>
      <c r="GM38" s="172"/>
      <c r="GN38" s="173"/>
      <c r="GO38" s="171" t="e">
        <f t="shared" ref="GO38" ca="1" si="862">IF(COUNTA(GO34:GO37)*(COUNTA(GO34:GO37)+1)/2=SUM(GO34:GO37),"OK","NIET OK")</f>
        <v>#VALUE!</v>
      </c>
      <c r="GP38" s="296"/>
      <c r="GQ38" s="296"/>
      <c r="GR38" s="172"/>
      <c r="GS38" s="172"/>
      <c r="GT38" s="173"/>
      <c r="GU38" s="171" t="e">
        <f t="shared" ref="GU38" ca="1" si="863">IF(COUNTA(GU34:GU37)*(COUNTA(GU34:GU37)+1)/2=SUM(GU34:GU37),"OK","NIET OK")</f>
        <v>#VALUE!</v>
      </c>
      <c r="GV38" s="185"/>
      <c r="GW38" s="181" t="e">
        <f t="shared" ref="GW38" ca="1" si="864">IF(COUNTA(GW34:GW37)*(COUNTA(GW34:GW37)+1)/2=SUM(GW34:GW37),"OK","NIET OK")</f>
        <v>#VALUE!</v>
      </c>
      <c r="GX38" s="189"/>
      <c r="GY38" s="181" t="e">
        <f t="shared" ref="GY38" ca="1" si="865">IF(COUNTA(GY34:GY37)*(COUNTA(GY34:GY37)+1)/2=SUM(VALUE(LEFT(GY34)),VALUE(LEFT(GY35)),VALUE(LEFT(GY36)),VALUE(LEFT(GY37))),"OK","NIET OK")</f>
        <v>#VALUE!</v>
      </c>
      <c r="GZ38"/>
      <c r="HA38"/>
      <c r="HB38"/>
      <c r="HC38"/>
      <c r="HD38"/>
      <c r="HE38"/>
      <c r="HF38"/>
      <c r="HG38"/>
      <c r="HH38"/>
    </row>
    <row r="39" spans="1:216" x14ac:dyDescent="0.25">
      <c r="A39" s="41">
        <v>13</v>
      </c>
      <c r="B39" s="42">
        <v>43269</v>
      </c>
      <c r="C39" s="72">
        <v>0.70833333333333337</v>
      </c>
      <c r="D39" s="44" t="s">
        <v>254</v>
      </c>
      <c r="E39" s="73" t="s">
        <v>274</v>
      </c>
      <c r="F39" s="242" t="s">
        <v>155</v>
      </c>
      <c r="G39" s="243" t="s">
        <v>276</v>
      </c>
      <c r="H39" s="65"/>
      <c r="I39" s="48"/>
      <c r="J39" s="49"/>
      <c r="K39" s="50" t="str">
        <f t="shared" si="0"/>
        <v/>
      </c>
      <c r="L39" s="51">
        <v>10</v>
      </c>
      <c r="M39" s="49"/>
      <c r="N39" s="66"/>
      <c r="O39" s="53"/>
      <c r="P39" s="61"/>
      <c r="Q39" s="374"/>
      <c r="R39" s="395"/>
      <c r="S39" s="395"/>
      <c r="T39" s="395"/>
      <c r="U39" s="395"/>
      <c r="V39" s="395"/>
      <c r="W39" s="395"/>
      <c r="X39" s="395"/>
      <c r="Y39" s="395"/>
      <c r="Z39" s="396"/>
      <c r="AA39" s="50"/>
      <c r="AB39" s="390"/>
      <c r="AC39" s="397"/>
      <c r="AD39" s="398"/>
      <c r="AE39" s="398"/>
      <c r="AF39" s="398"/>
      <c r="AG39" s="398"/>
      <c r="AH39" s="398"/>
      <c r="AI39" s="398"/>
      <c r="AJ39" s="398"/>
      <c r="AK39" s="396"/>
      <c r="AL39" s="270" t="str">
        <f t="shared" si="1"/>
        <v>Bel-Pan</v>
      </c>
      <c r="AM39" s="270" t="str">
        <f t="shared" si="2"/>
        <v/>
      </c>
      <c r="AN39" s="270" t="str">
        <f t="shared" si="3"/>
        <v/>
      </c>
      <c r="AO39" s="271" t="str">
        <f t="shared" si="29"/>
        <v/>
      </c>
      <c r="AP39" s="271" t="str">
        <f t="shared" si="30"/>
        <v/>
      </c>
      <c r="AQ39" s="271" t="str">
        <f t="shared" si="31"/>
        <v/>
      </c>
      <c r="AR39" s="271" t="str">
        <f t="shared" si="32"/>
        <v/>
      </c>
      <c r="AS39" s="271"/>
      <c r="AT39" s="272" t="str">
        <f t="shared" ref="AT39" si="866">$AS40</f>
        <v>Bel</v>
      </c>
      <c r="AU39" s="271" t="str">
        <f t="shared" ref="AU39" si="867">$AS41</f>
        <v>Pan</v>
      </c>
      <c r="AV39" s="271" t="str">
        <f t="shared" ref="AV39" si="868">$AS42</f>
        <v>Tun</v>
      </c>
      <c r="AW39" s="271" t="str">
        <f t="shared" ref="AW39" si="869">$AS43</f>
        <v>Eng</v>
      </c>
      <c r="AX39" s="272" t="str">
        <f t="shared" si="111"/>
        <v/>
      </c>
      <c r="AY39" s="272"/>
      <c r="AZ39" s="272" t="str">
        <f t="shared" ref="AZ39" si="870">$AS40</f>
        <v>Bel</v>
      </c>
      <c r="BA39" s="271" t="str">
        <f t="shared" ref="BA39" si="871">$AS41</f>
        <v>Pan</v>
      </c>
      <c r="BB39" s="271" t="str">
        <f t="shared" ref="BB39" si="872">$AS42</f>
        <v>Tun</v>
      </c>
      <c r="BC39" s="271" t="str">
        <f t="shared" ref="BC39" si="873">$AS43</f>
        <v>Eng</v>
      </c>
      <c r="BD39" s="273"/>
      <c r="BE39" s="272" t="str">
        <f t="shared" ref="BE39" si="874">$AS40</f>
        <v>Bel</v>
      </c>
      <c r="BF39" s="271" t="str">
        <f t="shared" ref="BF39" si="875">$AS41</f>
        <v>Pan</v>
      </c>
      <c r="BG39" s="271" t="str">
        <f t="shared" ref="BG39" si="876">$AS42</f>
        <v>Tun</v>
      </c>
      <c r="BH39" s="271" t="str">
        <f t="shared" ref="BH39" si="877">$AS43</f>
        <v>Eng</v>
      </c>
      <c r="BI39" s="273"/>
      <c r="BJ39" s="272" t="str">
        <f t="shared" ref="BJ39" si="878">$AS40</f>
        <v>Bel</v>
      </c>
      <c r="BK39" s="271" t="str">
        <f t="shared" ref="BK39" si="879">$AS41</f>
        <v>Pan</v>
      </c>
      <c r="BL39" s="271" t="str">
        <f t="shared" ref="BL39" si="880">$AS42</f>
        <v>Tun</v>
      </c>
      <c r="BM39" s="271" t="str">
        <f t="shared" ref="BM39" si="881">$AS43</f>
        <v>Eng</v>
      </c>
      <c r="BN39" s="273"/>
      <c r="BO39"/>
      <c r="BR39" s="279"/>
      <c r="BT39" s="297"/>
      <c r="BU39" s="297"/>
      <c r="BZ39" s="297"/>
      <c r="CA39" s="290"/>
      <c r="CF39" s="297"/>
      <c r="CG39" s="290"/>
      <c r="CL39" s="297"/>
      <c r="CM39" s="290"/>
      <c r="CR39" s="297"/>
      <c r="CS39" s="290"/>
      <c r="CX39" s="297"/>
      <c r="CY39" s="290"/>
      <c r="DH39" s="348"/>
      <c r="DI39" s="349"/>
      <c r="DJ39" s="349"/>
      <c r="DK39" s="349"/>
      <c r="DL39" s="349"/>
      <c r="DM39" s="350"/>
      <c r="DN39" s="351"/>
      <c r="DO39" s="351"/>
      <c r="DP39" s="351" t="str">
        <f ca="1">IFERROR(OFFSET($Q$51,MATCH(LEFT($DN39),$Q$52:$Q$57,0),MATCH(VALUE(RIGHT($DN39)),$R$51:$Z$51,0)),"")</f>
        <v/>
      </c>
      <c r="DQ39" s="351" t="str">
        <f t="shared" ca="1" si="67"/>
        <v/>
      </c>
      <c r="DR39" s="353" t="str">
        <f ca="1">IF(OR(R39&lt;1,DQ39=""),"",IF(LEFT(DQ39,3)="Noo","NIe",LEFT(DQ39,3))&amp;IF(ISERROR(MATCH(DQ39,$Q:$Q,0)),"?",""))</f>
        <v/>
      </c>
      <c r="DS39" s="201"/>
      <c r="DT39" s="204"/>
      <c r="DU39" s="204"/>
      <c r="DV39" s="204"/>
      <c r="DW39" s="204"/>
      <c r="DX39" s="195"/>
      <c r="DY39" s="156"/>
      <c r="DZ39" s="156"/>
      <c r="EA39" s="156" t="str">
        <f ca="1">IFERROR(OFFSET($Q$51,MATCH(LEFT($DN39),$Q$52:$Q$57,0),MATCH(VALUE(RIGHT($DN39)),$R$51:$Z$51,0)),"")</f>
        <v/>
      </c>
      <c r="EB39" s="156" t="str">
        <f t="shared" ca="1" si="199"/>
        <v/>
      </c>
      <c r="EC39" s="156" t="str">
        <f ca="1">IF(OR(AC39&lt;1,EB39=""),"",IF(LEFT(EB39,3)="Noo","NIe",LEFT(EB39,3))&amp;IF(ISERROR(MATCH(EB39,$Q:$Q,0)),"?",""))</f>
        <v/>
      </c>
      <c r="ED39" s="270" t="str">
        <f t="shared" si="842"/>
        <v>Bel-Pan</v>
      </c>
      <c r="EE39" s="270" t="str">
        <f t="shared" si="6"/>
        <v/>
      </c>
      <c r="EF39" s="270" t="str">
        <f t="shared" si="7"/>
        <v/>
      </c>
      <c r="EG39" s="271" t="str">
        <f t="shared" si="843"/>
        <v/>
      </c>
      <c r="EH39" s="271" t="str">
        <f t="shared" si="844"/>
        <v/>
      </c>
      <c r="EI39" s="271" t="str">
        <f t="shared" si="845"/>
        <v/>
      </c>
      <c r="EJ39" s="271" t="str">
        <f t="shared" si="75"/>
        <v/>
      </c>
      <c r="EK39" s="271"/>
      <c r="EL39" s="272" t="str">
        <f t="shared" ref="EL39" si="882">$AS40</f>
        <v>Bel</v>
      </c>
      <c r="EM39" s="271" t="str">
        <f t="shared" ref="EM39" si="883">$AS41</f>
        <v>Pan</v>
      </c>
      <c r="EN39" s="271" t="str">
        <f t="shared" ref="EN39" si="884">$AS42</f>
        <v>Tun</v>
      </c>
      <c r="EO39" s="271" t="str">
        <f t="shared" ref="EO39" si="885">$AS43</f>
        <v>Eng</v>
      </c>
      <c r="EP39" s="272" t="str">
        <f t="shared" si="116"/>
        <v/>
      </c>
      <c r="EQ39" s="272"/>
      <c r="ER39" s="272" t="str">
        <f t="shared" ref="ER39" si="886">$AS40</f>
        <v>Bel</v>
      </c>
      <c r="ES39" s="271" t="str">
        <f t="shared" ref="ES39" si="887">$AS41</f>
        <v>Pan</v>
      </c>
      <c r="ET39" s="271" t="str">
        <f t="shared" ref="ET39" si="888">$AS42</f>
        <v>Tun</v>
      </c>
      <c r="EU39" s="271" t="str">
        <f t="shared" ref="EU39" si="889">$AS43</f>
        <v>Eng</v>
      </c>
      <c r="EV39" s="273"/>
      <c r="EW39" s="272" t="str">
        <f t="shared" ref="EW39" si="890">$AS40</f>
        <v>Bel</v>
      </c>
      <c r="EX39" s="271" t="str">
        <f t="shared" ref="EX39" si="891">$AS41</f>
        <v>Pan</v>
      </c>
      <c r="EY39" s="271" t="str">
        <f t="shared" ref="EY39" si="892">$AS42</f>
        <v>Tun</v>
      </c>
      <c r="EZ39" s="271" t="str">
        <f t="shared" ref="EZ39" si="893">$AS43</f>
        <v>Eng</v>
      </c>
      <c r="FA39" s="273"/>
      <c r="FB39" s="272" t="str">
        <f t="shared" ref="FB39" si="894">$AS40</f>
        <v>Bel</v>
      </c>
      <c r="FC39" s="271" t="str">
        <f t="shared" ref="FC39" si="895">$AS41</f>
        <v>Pan</v>
      </c>
      <c r="FD39" s="271" t="str">
        <f t="shared" ref="FD39" si="896">$AS42</f>
        <v>Tun</v>
      </c>
      <c r="FE39" s="271" t="str">
        <f t="shared" ref="FE39" si="897">$AS43</f>
        <v>Eng</v>
      </c>
      <c r="FF39" s="273"/>
      <c r="FG39"/>
      <c r="FJ39" s="279"/>
      <c r="FL39" s="297"/>
      <c r="FM39" s="297"/>
      <c r="FR39" s="297"/>
      <c r="FS39" s="290"/>
      <c r="FX39" s="297"/>
      <c r="FY39" s="290"/>
      <c r="GD39" s="297"/>
      <c r="GE39" s="290"/>
      <c r="GJ39" s="297"/>
      <c r="GK39" s="290"/>
      <c r="GP39" s="297"/>
      <c r="GQ39" s="290"/>
      <c r="GZ39"/>
      <c r="HA39"/>
      <c r="HB39"/>
      <c r="HC39"/>
      <c r="HD39"/>
      <c r="HE39"/>
      <c r="HF39"/>
      <c r="HG39"/>
      <c r="HH39"/>
    </row>
    <row r="40" spans="1:216" x14ac:dyDescent="0.25">
      <c r="A40" s="41">
        <v>14</v>
      </c>
      <c r="B40" s="42">
        <v>43269</v>
      </c>
      <c r="C40" s="72">
        <v>0.83333333333333337</v>
      </c>
      <c r="D40" s="44" t="s">
        <v>253</v>
      </c>
      <c r="E40" s="74" t="s">
        <v>274</v>
      </c>
      <c r="F40" s="244" t="s">
        <v>277</v>
      </c>
      <c r="G40" s="245" t="s">
        <v>134</v>
      </c>
      <c r="H40" s="56"/>
      <c r="I40" s="57"/>
      <c r="J40" s="49"/>
      <c r="K40" s="50" t="str">
        <f t="shared" si="0"/>
        <v/>
      </c>
      <c r="L40" s="51">
        <v>10</v>
      </c>
      <c r="M40" s="49"/>
      <c r="N40" s="58"/>
      <c r="O40" s="59"/>
      <c r="P40" s="60" t="s">
        <v>281</v>
      </c>
      <c r="Q40" s="260" t="s">
        <v>155</v>
      </c>
      <c r="R40" s="382">
        <f t="shared" ref="R40:R43" ca="1" si="898">COUNT(AZ40:BC40)</f>
        <v>0</v>
      </c>
      <c r="S40" s="382">
        <f t="shared" ca="1" si="130"/>
        <v>0</v>
      </c>
      <c r="T40" s="382">
        <f t="shared" ca="1" si="131"/>
        <v>0</v>
      </c>
      <c r="U40" s="382">
        <f t="shared" ca="1" si="132"/>
        <v>0</v>
      </c>
      <c r="V40" s="383">
        <f t="shared" ref="V40:V43" ca="1" si="899">BD40</f>
        <v>0</v>
      </c>
      <c r="W40" s="384">
        <f t="shared" ref="W40:W43" ca="1" si="900">BN40</f>
        <v>0</v>
      </c>
      <c r="X40" s="385">
        <f t="shared" ca="1" si="135"/>
        <v>0</v>
      </c>
      <c r="Y40" s="386">
        <f t="shared" ref="Y40:Y43" ca="1" si="901">BI40</f>
        <v>0</v>
      </c>
      <c r="Z40" s="387" t="str">
        <f ca="1">IF(SUM(OFFSET(R$4:R$7,$AX40,0))=0,"",IFERROR(DG40,"")&amp;IF(SUM(OFFSET(R$4:R$7,$AX40,0))&lt;12,"?",""))</f>
        <v/>
      </c>
      <c r="AA40" s="50" t="str">
        <f ca="1">IF(AK40="","",(IF(V40=AG40,1)+IF(W40=AH40,1)+IF(X40=AI40,1)+IF(Y40=AJ40,1)+IF(Z40=AK40,1))/5*AB40)</f>
        <v/>
      </c>
      <c r="AB40" s="390">
        <v>5</v>
      </c>
      <c r="AC40" s="388">
        <f t="shared" ca="1" si="137"/>
        <v>0</v>
      </c>
      <c r="AD40" s="382">
        <f t="shared" ca="1" si="138"/>
        <v>0</v>
      </c>
      <c r="AE40" s="382">
        <f t="shared" ca="1" si="139"/>
        <v>0</v>
      </c>
      <c r="AF40" s="382">
        <f t="shared" ca="1" si="140"/>
        <v>0</v>
      </c>
      <c r="AG40" s="383">
        <f t="shared" ca="1" si="141"/>
        <v>0</v>
      </c>
      <c r="AH40" s="384">
        <f t="shared" ca="1" si="142"/>
        <v>0</v>
      </c>
      <c r="AI40" s="385">
        <f t="shared" ref="AI40:AI43" ca="1" si="902">AH40-AJ40</f>
        <v>0</v>
      </c>
      <c r="AJ40" s="386">
        <f t="shared" ca="1" si="144"/>
        <v>0</v>
      </c>
      <c r="AK40" s="389" t="str">
        <f ca="1">IF(SUM(OFFSET(AC$4:AC$7,$AX40,0))=0,"",IFERROR($GY40,"")&amp;IF(SUM(OFFSET(AC$4:AC$7,$AX40,0))&lt;12,"?",""))</f>
        <v/>
      </c>
      <c r="AL40" s="270" t="str">
        <f t="shared" si="1"/>
        <v>Tun-Eng</v>
      </c>
      <c r="AM40" s="270" t="str">
        <f t="shared" si="2"/>
        <v/>
      </c>
      <c r="AN40" s="270" t="str">
        <f t="shared" si="3"/>
        <v/>
      </c>
      <c r="AO40" s="271" t="str">
        <f t="shared" si="29"/>
        <v/>
      </c>
      <c r="AP40" s="271" t="str">
        <f t="shared" si="30"/>
        <v/>
      </c>
      <c r="AQ40" s="271" t="str">
        <f t="shared" si="31"/>
        <v/>
      </c>
      <c r="AR40" s="271" t="str">
        <f t="shared" si="32"/>
        <v/>
      </c>
      <c r="AS40" s="274" t="str">
        <f t="shared" si="302"/>
        <v>Bel</v>
      </c>
      <c r="AT40" s="272" t="str">
        <f t="shared" ref="AT40:AW43" ca="1" si="903">IFERROR(VLOOKUP($AS40&amp;"-"&amp;OFFSET(AT$3,MATCH($E40,$E:$E,0)-MATCH($E$4,$E:$E,0),0),$AL:$AR,4,0),"")</f>
        <v/>
      </c>
      <c r="AU40" s="271" t="str">
        <f t="shared" ca="1" si="903"/>
        <v/>
      </c>
      <c r="AV40" s="271" t="str">
        <f t="shared" ca="1" si="903"/>
        <v/>
      </c>
      <c r="AW40" s="271" t="str">
        <f t="shared" ca="1" si="903"/>
        <v/>
      </c>
      <c r="AX40" s="272">
        <f t="shared" si="111"/>
        <v>36</v>
      </c>
      <c r="AY40" s="272">
        <v>1</v>
      </c>
      <c r="AZ40" s="272" t="str">
        <f t="shared" ref="AZ40:BC43" ca="1" si="904">IFERROR(VLOOKUP($AS40&amp;"-"&amp;OFFSET(AZ$3,MATCH($E40,$E:$E,0)-MATCH($E$4,$E:$E,0),0),$AL:$AR,5,0),"")</f>
        <v/>
      </c>
      <c r="BA40" s="271" t="str">
        <f t="shared" ca="1" si="904"/>
        <v/>
      </c>
      <c r="BB40" s="271" t="str">
        <f t="shared" ca="1" si="904"/>
        <v/>
      </c>
      <c r="BC40" s="271" t="str">
        <f t="shared" ca="1" si="904"/>
        <v/>
      </c>
      <c r="BD40" s="273">
        <f t="shared" ref="BD40:BD43" ca="1" si="905">SUM(AZ40:BC40)</f>
        <v>0</v>
      </c>
      <c r="BE40" s="272" t="str">
        <f t="shared" ref="BE40:BH43" ca="1" si="906">IFERROR(VLOOKUP($AS40&amp;"-"&amp;OFFSET(BE$3,MATCH($E40,$E:$E,0)-MATCH($E$4,$E:$E,0),0),$AL:$AR,6,0),"")</f>
        <v/>
      </c>
      <c r="BF40" s="271" t="str">
        <f t="shared" ca="1" si="906"/>
        <v/>
      </c>
      <c r="BG40" s="271" t="str">
        <f t="shared" ca="1" si="906"/>
        <v/>
      </c>
      <c r="BH40" s="271" t="str">
        <f t="shared" ca="1" si="906"/>
        <v/>
      </c>
      <c r="BI40" s="273">
        <f t="shared" ref="BI40:BI43" ca="1" si="907">SUM(BE40:BH40)</f>
        <v>0</v>
      </c>
      <c r="BJ40" s="272" t="str">
        <f t="shared" ref="BJ40:BM43" ca="1" si="908">IFERROR(VLOOKUP($AS40&amp;"-"&amp;OFFSET(BJ$3,MATCH($E40,$E:$E,0)-MATCH($E$4,$E:$E,0),0),$AL:$AR,2,0),"")</f>
        <v/>
      </c>
      <c r="BK40" s="271" t="str">
        <f t="shared" ca="1" si="908"/>
        <v/>
      </c>
      <c r="BL40" s="271" t="str">
        <f t="shared" ca="1" si="908"/>
        <v/>
      </c>
      <c r="BM40" s="271" t="str">
        <f t="shared" ca="1" si="908"/>
        <v/>
      </c>
      <c r="BN40" s="273">
        <f t="shared" ref="BN40:BN43" ca="1" si="909">SUM(BJ40:BM40)</f>
        <v>0</v>
      </c>
      <c r="BO40"/>
      <c r="BQ40" s="275">
        <f t="shared" ref="BQ40:BQ43" ca="1" si="910">RANK($BD40,OFFSET($BD$4:$BD$7,$AX40,0),0)</f>
        <v>1</v>
      </c>
      <c r="BR40" s="280">
        <f ca="1">BD40+(IF(COUNTIF(OFFSET($BQ$4:$BQ$7,$AX40,0),$BQ40)&gt;1,IF($R40&gt;0,(MAX(OFFSET($R$4:$R$7,$AX40,0))-$R40)*0.1,)))*10^BR$3</f>
        <v>0</v>
      </c>
      <c r="BS40" s="303">
        <f t="shared" ref="BS40:BS43" ca="1" si="911">RANK($BR40,OFFSET($BR$4:$BR$7,$AX40,0),0)</f>
        <v>1</v>
      </c>
      <c r="BT40" s="293">
        <f t="shared" ref="BT40:BT43" ca="1" si="912">COUNTIF(OFFSET(BS$4:BS$7,$AX40,0),BS40)</f>
        <v>4</v>
      </c>
      <c r="BU40" s="293">
        <f t="shared" ref="BU40:BU43" ca="1" si="913">COUNTIF(OFFSET(BS40,1-$AY40,0,$AY40),BS40)</f>
        <v>1</v>
      </c>
      <c r="BV40" s="287" t="str">
        <f t="shared" ref="BV40:BV43" ca="1" si="914">IF(COUNTIF(OFFSET(BS$4:BS$7,$AX40,0),BS40)&gt;1,       TEXT(BT40,"00")&amp;" x "&amp;TEXT(BS40,"00")&amp;"e - "&amp;       TEXT(BU40,"00"),"")</f>
        <v>04 x 01e - 01</v>
      </c>
      <c r="BW40" s="281" t="str">
        <f t="shared" ref="BW40:BW43" ca="1" si="915">IF(BV40="","",
IF(BT40=2,MATCH(LEFT(BV40,LEN(BV40)-2)&amp;TEXT(IF(VALUE(RIGHT(BV40,2))&gt;1,1,2),"00"),OFFSET(BV40,1-$AY40,0,4),0),"")&amp;
IF(BT40=3,MATCH(LEFT(BV40,LEN(BV40)-2)&amp;TEXT(IF(VALUE(RIGHT(BV40,2))&gt;1,1,2),"00"),OFFSET(BV40,1-$AY40,0,4),0)&amp;"/"&amp;
                      MATCH(LEFT(BV40,LEN(BV40)-2)&amp;TEXT(IF(VALUE(RIGHT(BV40,2))&gt;2,2,3),"00"),OFFSET(BV40,1-$AY40,0,4),0),"")&amp;
IF(BT40=4,MATCH(LEFT(BV40,LEN(BV40)-2)&amp;TEXT(IF(VALUE(RIGHT(BV40,2))&gt;1,1,2),"00"),OFFSET(BV40,1-$AY40,0,4),0)&amp;"/"&amp;
                      MATCH(LEFT(BV40,LEN(BV40)-2)&amp;TEXT(IF(VALUE(RIGHT(BV40,2))&gt;2,2,3),"00"),OFFSET(BV40,1-$AY40,0,4),0)&amp;"/"&amp;
                      MATCH(LEFT(BV40,LEN(BV40)-2)&amp;TEXT(IF(VALUE(RIGHT(BV40,2))&gt;3,3,4),"00"),OFFSET(BV40,1-$AY40,0,4),0),""))</f>
        <v>2/3/4</v>
      </c>
      <c r="BX40" s="300" t="e">
        <f t="shared" ref="BX40:BX43" ca="1" si="916">BR40+(
IF(BT40=2,OFFSET($AZ40,0,BW40-1))+
IF(BT40=3,OFFSET($AZ40,0,VALUE(MID(BW40,1,1))-1)+
                     OFFSET($AZ40,0,VALUE(MID(BW40,3,1))-1))+
IF(BT40=4,OFFSET($AZ40,0,VALUE(MID(BW40,1,1))-1)+
                     OFFSET($AZ40,0,VALUE(MID(BW40,3,1))-1)+
                     OFFSET($AZ40,0,VALUE(MID(BW40,5,1))-1))
)*10^BX$3</f>
        <v>#VALUE!</v>
      </c>
      <c r="BY40" s="303" t="e">
        <f t="shared" ref="BY40:BY43" ca="1" si="917">RANK(BX40,OFFSET(BX$4:BX$7,$AX40,0))</f>
        <v>#VALUE!</v>
      </c>
      <c r="BZ40" s="293">
        <f t="shared" ref="BZ40:BZ43" ca="1" si="918">COUNTIF(OFFSET(BY$4:BY$7,$AX40,0),BY40)</f>
        <v>4</v>
      </c>
      <c r="CA40" s="293">
        <f t="shared" ref="CA40:CA43" ca="1" si="919">COUNTIF(OFFSET(BY40,1-$AY40,0,$AY40),BY40)</f>
        <v>1</v>
      </c>
      <c r="CB40" s="287" t="e">
        <f t="shared" ref="CB40:CB43" ca="1" si="920">IF(COUNTIF(OFFSET(BY$4:BY$7,$AX40,0),BY40)&gt;1,       TEXT(BZ40,"00")&amp;" x "&amp;TEXT(BY40,"00")&amp;"e - "&amp;       TEXT(CA40,"00"),"")</f>
        <v>#VALUE!</v>
      </c>
      <c r="CC40" s="281" t="e">
        <f t="shared" ref="CC40:CC43" ca="1" si="921">IF(CB40="","",
IF(BZ40=2,MATCH(LEFT(CB40,LEN(CB40)-2)&amp;TEXT(IF(VALUE(RIGHT(CB40,2))&gt;1,1,2),"00"),OFFSET(CB40,1-$AY40,0,4),0),"")&amp;
IF(BZ40=3,MATCH(LEFT(CB40,LEN(CB40)-2)&amp;TEXT(IF(VALUE(RIGHT(CB40,2))&gt;1,1,2),"00"),OFFSET(CB40,1-$AY40,0,4),0)&amp;"/"&amp;
                      MATCH(LEFT(CB40,LEN(CB40)-2)&amp;TEXT(IF(VALUE(RIGHT(CB40,2))&gt;2,2,3),"00"),OFFSET(CB40,1-$AY40,0,4),0),"")&amp;
IF(BZ40=4,MATCH(LEFT(CB40,LEN(CB40)-2)&amp;TEXT(IF(VALUE(RIGHT(CB40,2))&gt;1,1,2),"00"),OFFSET(CB40,1-$AY40,0,4),0)&amp;"/"&amp;
                      MATCH(LEFT(CB40,LEN(CB40)-2)&amp;TEXT(IF(VALUE(RIGHT(CB40,2))&gt;2,2,3),"00"),OFFSET(CB40,1-$AY40,0,4),0)&amp;"/"&amp;
                      MATCH(LEFT(CB40,LEN(CB40)-2)&amp;TEXT(IF(VALUE(RIGHT(CB40,2))&gt;3,3,4),"00"),OFFSET(CB40,1-$AY40,0,4),0),""))</f>
        <v>#VALUE!</v>
      </c>
      <c r="CD40" s="306" t="e">
        <f t="shared" ref="CD40:CD43" ca="1" si="922">BX40+(
IF(BZ40=2,OFFSET($BE40,0,CC40-1))+
IF(BZ40=3,OFFSET($BE40,0,VALUE(MID(CC40,1,1))-1)+
                     OFFSET($BE40,0,VALUE(MID(CC40,3,1))-1))+
IF(BZ40=4,OFFSET($BE40,0,VALUE(MID(CC40,1,1))-1)+
                     OFFSET($BE40,0,VALUE(MID(CC40,3,1))-1)+
                     OFFSET($BE40,0,VALUE(MID(CC40,5,1))-1))
)*10^CD$3</f>
        <v>#VALUE!</v>
      </c>
      <c r="CE40" s="303" t="e">
        <f t="shared" ref="CE40:CE43" ca="1" si="923">RANK(CD40,OFFSET(CD$4:CD$7,$AX40,0))</f>
        <v>#VALUE!</v>
      </c>
      <c r="CF40" s="293">
        <f t="shared" ref="CF40:CF43" ca="1" si="924">COUNTIF(OFFSET(CE$4:CE$7,$AX40,0),CE40)</f>
        <v>4</v>
      </c>
      <c r="CG40" s="293">
        <f t="shared" ref="CG40:CG43" ca="1" si="925">COUNTIF(OFFSET(CE40,1-$AY40,0,$AY40),CE40)</f>
        <v>1</v>
      </c>
      <c r="CH40" s="287" t="e">
        <f t="shared" ref="CH40:CH43" ca="1" si="926">IF(COUNTIF(OFFSET(CE$4:CE$7,$AX40,0),CE40)&gt;1,       TEXT(CF40,"00")&amp;" x "&amp;TEXT(CE40,"00")&amp;"e - "&amp;       TEXT(CG40,"00"),"")</f>
        <v>#VALUE!</v>
      </c>
      <c r="CI40" s="281" t="e">
        <f t="shared" ref="CI40:CI43" ca="1" si="927">IF(CH40="","",
IF(CF40=2,MATCH(LEFT(CH40,LEN(CH40)-2)&amp;TEXT(IF(VALUE(RIGHT(CH40,2))&gt;1,1,2),"00"),OFFSET(CH40,1-$AY40,0,4),0),"")&amp;
IF(CF40=3,MATCH(LEFT(CH40,LEN(CH40)-2)&amp;TEXT(IF(VALUE(RIGHT(CH40,2))&gt;1,1,2),"00"),OFFSET(CH40,1-$AY40,0,4),0)&amp;"/"&amp;
                      MATCH(LEFT(CH40,LEN(CH40)-2)&amp;TEXT(IF(VALUE(RIGHT(CH40,2))&gt;2,2,3),"00"),OFFSET(CH40,1-$AY40,0,4),0),"")&amp;
IF(CF40=4,MATCH(LEFT(CH40,LEN(CH40)-2)&amp;TEXT(IF(VALUE(RIGHT(CH40,2))&gt;1,1,2),"00"),OFFSET(CH40,1-$AY40,0,4),0)&amp;"/"&amp;
                      MATCH(LEFT(CH40,LEN(CH40)-2)&amp;TEXT(IF(VALUE(RIGHT(CH40,2))&gt;2,2,3),"00"),OFFSET(CH40,1-$AY40,0,4),0)&amp;"/"&amp;
                      MATCH(LEFT(CH40,LEN(CH40)-2)&amp;TEXT(IF(VALUE(RIGHT(CH40,2))&gt;3,3,4),"00"),OFFSET(CH40,1-$AY40,0,4),0),""))</f>
        <v>#VALUE!</v>
      </c>
      <c r="CJ40" s="309" t="e">
        <f t="shared" ref="CJ40:CJ43" ca="1" si="928">CD40+(
IF(CF40=2,OFFSET($BJ40,0,CI40-1))+
IF(CF40=3,OFFSET($BJ40,0,VALUE(MID(CI40,1,1))-1)+
                     OFFSET($BJ40,0,VALUE(MID(CI40,3,1))-1))+
IF(CF40=4,OFFSET($BJ40,0,VALUE(MID(CI40,1,1))-1)+
                     OFFSET($BJ40,0,VALUE(MID(CI40,3,1))-1)+
                     OFFSET($BJ40,0,VALUE(MID(CI40,5,1))-1))
)*10^CJ$3</f>
        <v>#VALUE!</v>
      </c>
      <c r="CK40" s="303" t="e">
        <f t="shared" ref="CK40:CK43" ca="1" si="929">RANK(CJ40,OFFSET(CJ$4:CJ$7,$AX40,0))</f>
        <v>#VALUE!</v>
      </c>
      <c r="CL40" s="293">
        <f t="shared" ref="CL40:CL43" ca="1" si="930">COUNTIF(OFFSET(CK$4:CK$7,$AX40,0),CK40)</f>
        <v>4</v>
      </c>
      <c r="CM40" s="293">
        <f t="shared" ref="CM40:CM43" ca="1" si="931">COUNTIF(OFFSET(CK40,1-$AY40,0,$AY40),CK40)</f>
        <v>1</v>
      </c>
      <c r="CN40" s="287" t="e">
        <f t="shared" ref="CN40:CN43" ca="1" si="932">IF(COUNTIF(OFFSET(CK$4:CK$7,$AX40,0),CK40)&gt;1,       TEXT(CL40,"00")&amp;" x "&amp;TEXT(CK40,"00")&amp;"e - "&amp;       TEXT(CM40,"00"),"")</f>
        <v>#VALUE!</v>
      </c>
      <c r="CO40" s="281" t="e">
        <f t="shared" ref="CO40:CO43" ca="1" si="933">IF(CN40="","",
IF(CL40=2,MATCH(LEFT(CN40,LEN(CN40)-2)&amp;TEXT(IF(VALUE(RIGHT(CN40,2))&gt;1,1,2),"00"),OFFSET(CN40,1-$AY40,0,4),0),"")&amp;
IF(CL40=3,MATCH(LEFT(CN40,LEN(CN40)-2)&amp;TEXT(IF(VALUE(RIGHT(CN40,2))&gt;1,1,2),"00"),OFFSET(CN40,1-$AY40,0,4),0)&amp;"/"&amp;
                      MATCH(LEFT(CN40,LEN(CN40)-2)&amp;TEXT(IF(VALUE(RIGHT(CN40,2))&gt;2,2,3),"00"),OFFSET(CN40,1-$AY40,0,4),0),"")&amp;
IF(CL40=4,MATCH(LEFT(CN40,LEN(CN40)-2)&amp;TEXT(IF(VALUE(RIGHT(CN40,2))&gt;1,1,2),"00"),OFFSET(CN40,1-$AY40,0,4),0)&amp;"/"&amp;
                      MATCH(LEFT(CN40,LEN(CN40)-2)&amp;TEXT(IF(VALUE(RIGHT(CN40,2))&gt;2,2,3),"00"),OFFSET(CN40,1-$AY40,0,4),0)&amp;"/"&amp;
                      MATCH(LEFT(CN40,LEN(CN40)-2)&amp;TEXT(IF(VALUE(RIGHT(CN40,2))&gt;3,3,4),"00"),OFFSET(CN40,1-$AY40,0,4),0),""))</f>
        <v>#VALUE!</v>
      </c>
      <c r="CP40" s="312" t="e">
        <f t="shared" ref="CP40:CP43" ca="1" si="934">CJ40+(
IF(CL40=2,OFFSET($AZ40,0,CO40-1))+
IF(CL40=3,OFFSET($AZ40,0,VALUE(MID(CO40,1,1))-1)+
                     OFFSET($AZ40,0,VALUE(MID(CO40,3,1))-1))+
IF(CL40=4,OFFSET($AZ40,0,VALUE(MID(CO40,1,1))-1)+
                     OFFSET($AZ40,0,VALUE(MID(CO40,3,1))-1)+
                     OFFSET($AZ40,0,VALUE(MID(CO40,5,1))-1))
)*10^CP$3</f>
        <v>#VALUE!</v>
      </c>
      <c r="CQ40" s="303" t="e">
        <f t="shared" ref="CQ40:CQ43" ca="1" si="935">RANK(CP40,OFFSET(CP$4:CP$7,$AX40,0))</f>
        <v>#VALUE!</v>
      </c>
      <c r="CR40" s="293">
        <f t="shared" ref="CR40:CR43" ca="1" si="936">COUNTIF(OFFSET(CQ$4:CQ$7,$AX40,0),CQ40)</f>
        <v>4</v>
      </c>
      <c r="CS40" s="293">
        <f t="shared" ref="CS40:CS43" ca="1" si="937">COUNTIF(OFFSET(CQ40,1-$AY40,0,$AY40),CQ40)</f>
        <v>1</v>
      </c>
      <c r="CT40" s="287" t="e">
        <f t="shared" ref="CT40:CT43" ca="1" si="938">IF(COUNTIF(OFFSET(CQ$4:CQ$7,$AX40,0),CQ40)&gt;1,       TEXT(CR40,"00")&amp;" x "&amp;TEXT(CQ40,"00")&amp;"e - "&amp;       TEXT(CS40,"00"),"")</f>
        <v>#VALUE!</v>
      </c>
      <c r="CU40" s="281" t="e">
        <f t="shared" ref="CU40:CU43" ca="1" si="939">IF(CT40="","",
IF(CR40=2,MATCH(LEFT(CT40,LEN(CT40)-2)&amp;TEXT(IF(VALUE(RIGHT(CT40,2))&gt;1,1,2),"00"),OFFSET(CT40,1-$AY40,0,4),0),"")&amp;
IF(CR40=3,MATCH(LEFT(CT40,LEN(CT40)-2)&amp;TEXT(IF(VALUE(RIGHT(CT40,2))&gt;1,1,2),"00"),OFFSET(CT40,1-$AY40,0,4),0)&amp;"/"&amp;
                      MATCH(LEFT(CT40,LEN(CT40)-2)&amp;TEXT(IF(VALUE(RIGHT(CT40,2))&gt;2,2,3),"00"),OFFSET(CT40,1-$AY40,0,4),0),"")&amp;
IF(CR40=4,MATCH(LEFT(CT40,LEN(CT40)-2)&amp;TEXT(IF(VALUE(RIGHT(CT40,2))&gt;1,1,2),"00"),OFFSET(CT40,1-$AY40,0,4),0)&amp;"/"&amp;
                      MATCH(LEFT(CT40,LEN(CT40)-2)&amp;TEXT(IF(VALUE(RIGHT(CT40,2))&gt;2,2,3),"00"),OFFSET(CT40,1-$AY40,0,4),0)&amp;"/"&amp;
                      MATCH(LEFT(CT40,LEN(CT40)-2)&amp;TEXT(IF(VALUE(RIGHT(CT40,2))&gt;3,3,4),"00"),OFFSET(CT40,1-$AY40,0,4),0),""))</f>
        <v>#VALUE!</v>
      </c>
      <c r="CV40" s="315" t="e">
        <f t="shared" ref="CV40:CV43" ca="1" si="940">CP40+(
IF(CR40=2,OFFSET($BE40,0,CU40-1))+
IF(CR40=3,OFFSET($BE40,0,VALUE(MID(CU40,1,1))-1)+
                     OFFSET($BE40,0,VALUE(MID(CU40,3,1))-1))+
IF(CR40=4,OFFSET($BE40,0,VALUE(MID(CU40,1,1))-1)+
                     OFFSET($BE40,0,VALUE(MID(CU40,3,1))-1)+
                     OFFSET($BE40,0,VALUE(MID(CU40,5,1))-1))
)*10^CV$3</f>
        <v>#VALUE!</v>
      </c>
      <c r="CW40" s="303" t="e">
        <f t="shared" ref="CW40:CW43" ca="1" si="941">RANK(CV40,OFFSET(CV$4:CV$7,$AX40,0))</f>
        <v>#VALUE!</v>
      </c>
      <c r="CX40" s="293">
        <f t="shared" ref="CX40:CX43" ca="1" si="942">COUNTIF(OFFSET(CW$4:CW$7,$AX40,0),CW40)</f>
        <v>4</v>
      </c>
      <c r="CY40" s="293">
        <f t="shared" ref="CY40:CY43" ca="1" si="943">COUNTIF(OFFSET(CW40,1-$AY40,0,$AY40),CW40)</f>
        <v>1</v>
      </c>
      <c r="CZ40" s="287" t="e">
        <f t="shared" ref="CZ40:CZ43" ca="1" si="944">IF(COUNTIF(OFFSET(CW$4:CW$7,$AX40,0),CW40)&gt;1,       TEXT(CX40,"00")&amp;" x "&amp;TEXT(CW40,"00")&amp;"e - "&amp;       TEXT(CY40,"00"),"")</f>
        <v>#VALUE!</v>
      </c>
      <c r="DA40" s="281" t="e">
        <f t="shared" ref="DA40:DA43" ca="1" si="945">IF(CZ40="","",
IF(CX40=2,MATCH(LEFT(CZ40,LEN(CZ40)-2)&amp;TEXT(IF(VALUE(RIGHT(CZ40,2))&gt;1,1,2),"00"),OFFSET(CZ40,1-$AY40,0,4),0),"")&amp;
IF(CX40=3,MATCH(LEFT(CZ40,LEN(CZ40)-2)&amp;TEXT(IF(VALUE(RIGHT(CZ40,2))&gt;1,1,2),"00"),OFFSET(CZ40,1-$AY40,0,4),0)&amp;"/"&amp;
                      MATCH(LEFT(CZ40,LEN(CZ40)-2)&amp;TEXT(IF(VALUE(RIGHT(CZ40,2))&gt;2,2,3),"00"),OFFSET(CZ40,1-$AY40,0,4),0),"")&amp;
IF(CX40=4,MATCH(LEFT(CZ40,LEN(CZ40)-2)&amp;TEXT(IF(VALUE(RIGHT(CZ40,2))&gt;1,1,2),"00"),OFFSET(CZ40,1-$AY40,0,4),0)&amp;"/"&amp;
                      MATCH(LEFT(CZ40,LEN(CZ40)-2)&amp;TEXT(IF(VALUE(RIGHT(CZ40,2))&gt;2,2,3),"00"),OFFSET(CZ40,1-$AY40,0,4),0)&amp;"/"&amp;
                      MATCH(LEFT(CZ40,LEN(CZ40)-2)&amp;TEXT(IF(VALUE(RIGHT(CZ40,2))&gt;3,3,4),"00"),OFFSET(CZ40,1-$AY40,0,4),0),""))</f>
        <v>#VALUE!</v>
      </c>
      <c r="DB40" s="318" t="e">
        <f t="shared" ref="DB40:DB43" ca="1" si="946">CV40+(
IF(CX40=2,OFFSET($BJ40,0,DA40-1))+
IF(CX40=3,OFFSET($BJ40,0,VALUE(MID(DA40,1,1))-1)+
                     OFFSET($BJ40,0,VALUE(MID(DA40,3,1))-1))+
IF(CX40=4,OFFSET($BJ40,0,VALUE(MID(DA40,1,1))-1)+
                     OFFSET($BJ40,0,VALUE(MID(DA40,3,1))-1)+
                     OFFSET($BJ40,0,VALUE(MID(DA40,5,1))-1))
)*10^DB$3</f>
        <v>#VALUE!</v>
      </c>
      <c r="DC40" s="303" t="e">
        <f t="shared" ref="DC40:DC43" ca="1" si="947">RANK(DB40,OFFSET(DB$4:DB$7,$AX40,0))</f>
        <v>#VALUE!</v>
      </c>
      <c r="DD40" s="321" t="e">
        <f t="shared" ca="1" si="191"/>
        <v>#VALUE!</v>
      </c>
      <c r="DE40" s="281" t="e">
        <f t="shared" ref="DE40:DE43" ca="1" si="948">RANK(DD40,OFFSET(DD$4:DD$7,$AX40,0))</f>
        <v>#VALUE!</v>
      </c>
      <c r="DF40" s="324" t="e">
        <f t="shared" ca="1" si="193"/>
        <v>#VALUE!</v>
      </c>
      <c r="DG40" s="281" t="e">
        <f ca="1">RANK(DF40,OFFSET(DF$4:DF$7,$AX40,0))&amp;$E40</f>
        <v>#VALUE!</v>
      </c>
      <c r="DH40" s="348">
        <f ca="1">COUNTIF(OFFSET($DG$4:$DG$7,$AX40,0),$DN40)</f>
        <v>0</v>
      </c>
      <c r="DI40" s="357" t="str">
        <f ca="1">IFERROR(MATCH($DN40,OFFSET($DG$4:$DG$7,$AX40,0),0),"")</f>
        <v/>
      </c>
      <c r="DJ40" s="357" t="str">
        <f t="shared" ref="DJ40:DL43" ca="1" si="949">IF(DJ$3&lt;=COUNTIF(OFFSET($DG$4:$DG$7,$AX40,0),$DN40),DI40+MATCH($DN40,OFFSET(OFFSET($DG$4:$DG$7,$AX40,0),DI40,0),0),"")</f>
        <v/>
      </c>
      <c r="DK40" s="357" t="str">
        <f t="shared" ca="1" si="949"/>
        <v/>
      </c>
      <c r="DL40" s="357" t="str">
        <f t="shared" ca="1" si="949"/>
        <v/>
      </c>
      <c r="DM40" s="350" t="str">
        <f ca="1">CONCATENATE(DI40,DJ40,DK40,DL40)</f>
        <v/>
      </c>
      <c r="DN40" s="351" t="s">
        <v>295</v>
      </c>
      <c r="DO40" s="351" t="str">
        <f ca="1">IF(SUM(OFFSET($R$4:$R$7,$AX40,0))&lt;12,"",
IF($DH40=0,$DO39,
IF($DH40=1,OFFSET($Q$4,VALUE(DM40)-1+$AX40,0),
IF($DH40=2,OFFSET($AS$4,VALUE(MID(DM40,1,1))-1+$AX40,0)&amp;"/"&amp;OFFSET($AS$4,VALUE(MID(DM40,2,1))-1+$AX40,0),
IF($DH40=3,OFFSET($AS$4,VALUE(MID(DM40,1,1))-1+$AX40,0)&amp;"/"&amp;OFFSET($AS$4,VALUE(MID(DM40,2,1))-1+$AX40,0)&amp;"/"&amp;OFFSET($AS$4,VALUE(MID(DM40,3,1))-1+$AX40,0),
CONCATENATE(OFFSET($AS$4,$AX40,0),"/",OFFSET($AS$5,$AX40,0),"/",OFFSET($AS$6,$AX40,0),"/",OFFSET($AS$7,$AX40,0)))))))</f>
        <v/>
      </c>
      <c r="DP40" s="351" t="str">
        <f ca="1">IFERROR(OFFSET($Q$51,MATCH(RIGHT($DN40),$Q$52:$Q$59,0),MATCH(VALUE(LEFT($DN40)),$R$51:$Z$51,0)),"")</f>
        <v/>
      </c>
      <c r="DQ40" s="351" t="str">
        <f t="shared" ref="DQ40:DQ43" ca="1" si="950">DP40</f>
        <v/>
      </c>
      <c r="DR40" s="353" t="str">
        <f ca="1">IF(OR(R40&lt;1,DQ40=""),"",IF(LEFT(DQ40,3)="Noo","NIe",LEFT(DQ40,3))&amp;IF(ISERROR(MATCH(DQ40,$Q:$Q,0)),"?",""))</f>
        <v/>
      </c>
      <c r="DS40" s="201">
        <f t="shared" ca="1" si="195"/>
        <v>0</v>
      </c>
      <c r="DT40" s="203" t="str">
        <f t="shared" ca="1" si="196"/>
        <v/>
      </c>
      <c r="DU40" s="203" t="str">
        <f t="shared" ca="1" si="649"/>
        <v/>
      </c>
      <c r="DV40" s="203" t="str">
        <f t="shared" ca="1" si="649"/>
        <v/>
      </c>
      <c r="DW40" s="203" t="str">
        <f t="shared" ca="1" si="649"/>
        <v/>
      </c>
      <c r="DX40" s="195" t="str">
        <f t="shared" ref="DX40:DX43" ca="1" si="951">CONCATENATE(DT40,DU40,DV40,DW40)</f>
        <v/>
      </c>
      <c r="DY40" s="156" t="s">
        <v>295</v>
      </c>
      <c r="DZ40" s="156" t="str">
        <f ca="1">IF(SUM(OFFSET($AC$4:$AC$7,$AX40,0))&lt;12,"",
IF($DS40=0,$DZ39,
IF($DS40=1,OFFSET($Q$4,VALUE(DX40)-1+$AX40,0),
IF($DS40=2,OFFSET($AS$4,VALUE(MID(DX40,1,1))-1+$AX40,0)&amp;"/"&amp;OFFSET($AS$4,VALUE(MID(DX40,2,1))-1+$AX40,0),
IF($DS40=3,OFFSET($AS$4,VALUE(MID(DX40,1,1))-1+$AX40,0)&amp;"/"&amp;OFFSET($AS$4,VALUE(MID(DX40,2,1))-1+$AX40,0)&amp;"/"&amp;OFFSET($AS$4,VALUE(MID(DX40,3,1))-1+$AX40,0),
CONCATENATE(OFFSET($AS$4,$AX40,0),"/",OFFSET($AS$5,$AX40,0),"/",OFFSET($AS$6,$AX40,0),"/",OFFSET($AS$7,$AX40,0)))))))</f>
        <v/>
      </c>
      <c r="EA40" s="156" t="str">
        <f ca="1">IFERROR(OFFSET($Q$51,MATCH(RIGHT($DY40),$Q$52:$Q$59,0),MATCH(VALUE(LEFT($DY40)),$AC$51:$AK$51,0)),"")</f>
        <v/>
      </c>
      <c r="EB40" s="156" t="str">
        <f t="shared" ca="1" si="199"/>
        <v/>
      </c>
      <c r="EC40" s="156" t="str">
        <f ca="1">IF(OR(AC40&lt;1,EB40=""),"",LEFT(EB40,3)&amp;IF(ISERROR(MATCH(EB40,$Q:$Q,0)),"?",""))</f>
        <v/>
      </c>
      <c r="ED40" s="270" t="str">
        <f t="shared" si="842"/>
        <v>Tun-Eng</v>
      </c>
      <c r="EE40" s="270" t="str">
        <f t="shared" si="6"/>
        <v/>
      </c>
      <c r="EF40" s="270" t="str">
        <f t="shared" si="7"/>
        <v/>
      </c>
      <c r="EG40" s="271" t="str">
        <f t="shared" si="843"/>
        <v/>
      </c>
      <c r="EH40" s="271" t="str">
        <f t="shared" si="844"/>
        <v/>
      </c>
      <c r="EI40" s="271" t="str">
        <f t="shared" si="845"/>
        <v/>
      </c>
      <c r="EJ40" s="271" t="str">
        <f t="shared" si="75"/>
        <v/>
      </c>
      <c r="EK40" s="274" t="str">
        <f t="shared" si="351"/>
        <v>Bel</v>
      </c>
      <c r="EL40" s="272" t="str">
        <f t="shared" ref="EL40:EO43" ca="1" si="952">IFERROR(VLOOKUP($AS40&amp;"-"&amp;OFFSET(EL$3,MATCH($E40,$E:$E,0)-MATCH($E$4,$E:$E,0),0),$ED:$EK,4,0),"")</f>
        <v/>
      </c>
      <c r="EM40" s="271" t="str">
        <f t="shared" ca="1" si="952"/>
        <v/>
      </c>
      <c r="EN40" s="271" t="str">
        <f t="shared" ca="1" si="952"/>
        <v/>
      </c>
      <c r="EO40" s="271" t="str">
        <f t="shared" ca="1" si="952"/>
        <v/>
      </c>
      <c r="EP40" s="272">
        <f t="shared" si="116"/>
        <v>36</v>
      </c>
      <c r="EQ40" s="272">
        <v>1</v>
      </c>
      <c r="ER40" s="272" t="str">
        <f t="shared" ref="ER40:EU43" ca="1" si="953">IFERROR(VLOOKUP($AS40&amp;"-"&amp;OFFSET(ER$3,MATCH($E40,$E:$E,0)-MATCH($E$4,$E:$E,0),0),$ED:$EJ,5,0),"")</f>
        <v/>
      </c>
      <c r="ES40" s="271" t="str">
        <f t="shared" ca="1" si="953"/>
        <v/>
      </c>
      <c r="ET40" s="271" t="str">
        <f t="shared" ca="1" si="953"/>
        <v/>
      </c>
      <c r="EU40" s="271" t="str">
        <f t="shared" ca="1" si="953"/>
        <v/>
      </c>
      <c r="EV40" s="273">
        <f t="shared" ref="EV40:EV43" ca="1" si="954">SUM(ER40:EU40)</f>
        <v>0</v>
      </c>
      <c r="EW40" s="272" t="str">
        <f t="shared" ref="EW40:EZ43" ca="1" si="955">IFERROR(VLOOKUP($AS40&amp;"-"&amp;OFFSET(EW$3,MATCH($E40,$E:$E,0)-MATCH($E$4,$E:$E,0),0),$ED:$EJ,6,0),"")</f>
        <v/>
      </c>
      <c r="EX40" s="271" t="str">
        <f t="shared" ca="1" si="955"/>
        <v/>
      </c>
      <c r="EY40" s="271" t="str">
        <f t="shared" ca="1" si="955"/>
        <v/>
      </c>
      <c r="EZ40" s="271" t="str">
        <f t="shared" ca="1" si="955"/>
        <v/>
      </c>
      <c r="FA40" s="273">
        <f t="shared" ref="FA40:FA43" ca="1" si="956">SUM(EW40:EZ40)</f>
        <v>0</v>
      </c>
      <c r="FB40" s="272" t="str">
        <f t="shared" ref="FB40:FE43" ca="1" si="957">IFERROR(VLOOKUP($AS40&amp;"-"&amp;OFFSET(FB$3,MATCH($E40,$E:$E,0)-MATCH($E$4,$E:$E,0),0),$ED:$EJ,2,0),"")</f>
        <v/>
      </c>
      <c r="FC40" s="271" t="str">
        <f t="shared" ca="1" si="957"/>
        <v/>
      </c>
      <c r="FD40" s="271" t="str">
        <f t="shared" ca="1" si="957"/>
        <v/>
      </c>
      <c r="FE40" s="271" t="str">
        <f t="shared" ca="1" si="957"/>
        <v/>
      </c>
      <c r="FF40" s="273">
        <f t="shared" ref="FF40:FF43" ca="1" si="958">SUM(FB40:FE40)</f>
        <v>0</v>
      </c>
      <c r="FG40"/>
      <c r="FI40" s="275">
        <f ca="1">RANK($EV40,OFFSET($EV$4:$EV$7,$AX40,0),0)</f>
        <v>1</v>
      </c>
      <c r="FJ40" s="280">
        <f ca="1">EV40+(IF(COUNTIF(OFFSET($FI$4:$FI$7,$AX40,0),$FI40)&gt;1,IF($AC40&gt;0,(MAX(OFFSET($AC$4:$AC$7,$AX40,0))-$AC40)*0.1,)))*10^FJ$3</f>
        <v>0</v>
      </c>
      <c r="FK40" s="303">
        <f ca="1">RANK($FJ40,OFFSET($FJ$4:$FJ$7,$AX40,0),0)</f>
        <v>1</v>
      </c>
      <c r="FL40" s="293">
        <f t="shared" ref="FL40:FL43" ca="1" si="959">COUNTIF(OFFSET(FK$4:FK$7,$AX40,0),FK40)</f>
        <v>4</v>
      </c>
      <c r="FM40" s="293">
        <f t="shared" ref="FM40:FM43" ca="1" si="960">COUNTIF(OFFSET(FK40,1-$AY40,0,$AY40),FK40)</f>
        <v>1</v>
      </c>
      <c r="FN40" s="287" t="str">
        <f t="shared" ref="FN40:FN43" ca="1" si="961">IF(COUNTIF(OFFSET(FK$4:FK$7,$AX40,0),FK40)&gt;1,       TEXT(FL40,"00")&amp;" x "&amp;TEXT(FK40,"00")&amp;"e - "&amp;       TEXT(FM40,"00"),"")</f>
        <v>04 x 01e - 01</v>
      </c>
      <c r="FO40" s="281" t="str">
        <f t="shared" ref="FO40:FO43" ca="1" si="962">IF(FN40="","",
IF(FL40=2,MATCH(LEFT(FN40,LEN(FN40)-2)&amp;TEXT(IF(VALUE(RIGHT(FN40,2))&gt;1,1,2),"00"),OFFSET(FN40,1-$AY40,0,4),0),"")&amp;
IF(FL40=3,MATCH(LEFT(FN40,LEN(FN40)-2)&amp;TEXT(IF(VALUE(RIGHT(FN40,2))&gt;1,1,2),"00"),OFFSET(FN40,1-$AY40,0,4),0)&amp;"/"&amp;
                      MATCH(LEFT(FN40,LEN(FN40)-2)&amp;TEXT(IF(VALUE(RIGHT(FN40,2))&gt;2,2,3),"00"),OFFSET(FN40,1-$AY40,0,4),0),"")&amp;
IF(FL40=4,MATCH(LEFT(FN40,LEN(FN40)-2)&amp;TEXT(IF(VALUE(RIGHT(FN40,2))&gt;1,1,2),"00"),OFFSET(FN40,1-$AY40,0,4),0)&amp;"/"&amp;
                      MATCH(LEFT(FN40,LEN(FN40)-2)&amp;TEXT(IF(VALUE(RIGHT(FN40,2))&gt;2,2,3),"00"),OFFSET(FN40,1-$AY40,0,4),0)&amp;"/"&amp;
                      MATCH(LEFT(FN40,LEN(FN40)-2)&amp;TEXT(IF(VALUE(RIGHT(FN40,2))&gt;3,3,4),"00"),OFFSET(FN40,1-$AY40,0,4),0),""))</f>
        <v>2/3/4</v>
      </c>
      <c r="FP40" s="300" t="e">
        <f t="shared" ref="FP40:FP43" ca="1" si="963">FJ40+(
IF(FL40=2,OFFSET($ER40,0,VALUE(FO40)-1))+
IF(FL40=3,OFFSET($ER40,0,VALUE(MID(FO40,1,1))-1)+
                     OFFSET($ER40,0,VALUE(MID(FO40,3,1))-1))+
IF(FL40=4,OFFSET($ER40,0,VALUE(MID(FO40,1,1))-1)+
                     OFFSET($ER40,0,VALUE(MID(FO40,3,1))-1)+
                     OFFSET($ER40,0,VALUE(MID(FO40,5,1))-1))
)*10^FP$3</f>
        <v>#VALUE!</v>
      </c>
      <c r="FQ40" s="303" t="e">
        <f t="shared" ca="1" si="213"/>
        <v>#VALUE!</v>
      </c>
      <c r="FR40" s="293">
        <f t="shared" ref="FR40:FR43" ca="1" si="964">COUNTIF(OFFSET(FQ$4:FQ$7,$AX40,0),FQ40)</f>
        <v>4</v>
      </c>
      <c r="FS40" s="293">
        <f t="shared" ref="FS40:FS43" ca="1" si="965">COUNTIF(OFFSET(FQ40,1-$AY40,0,$AY40),FQ40)</f>
        <v>1</v>
      </c>
      <c r="FT40" s="287" t="e">
        <f t="shared" ref="FT40:FT43" ca="1" si="966">IF(COUNTIF(OFFSET(FQ$4:FQ$7,$AX40,0),FQ40)&gt;1,       TEXT(FR40,"00")&amp;" x "&amp;TEXT(FQ40,"00")&amp;"e - "&amp;       TEXT(FS40,"00"),"")</f>
        <v>#VALUE!</v>
      </c>
      <c r="FU40" s="281" t="e">
        <f t="shared" ref="FU40:FU43" ca="1" si="967">IF(FT40="","",
IF(FR40=2,MATCH(LEFT(FT40,LEN(FT40)-2)&amp;TEXT(IF(VALUE(RIGHT(FT40,2))&gt;1,1,2),"00"),OFFSET(FT40,1-$AY40,0,4),0),"")&amp;
IF(FR40=3,MATCH(LEFT(FT40,LEN(FT40)-2)&amp;TEXT(IF(VALUE(RIGHT(FT40,2))&gt;1,1,2),"00"),OFFSET(FT40,1-$AY40,0,4),0)&amp;"/"&amp;
                      MATCH(LEFT(FT40,LEN(FT40)-2)&amp;TEXT(IF(VALUE(RIGHT(FT40,2))&gt;2,2,3),"00"),OFFSET(FT40,1-$AY40,0,4),0),"")&amp;
IF(FR40=4,MATCH(LEFT(FT40,LEN(FT40)-2)&amp;TEXT(IF(VALUE(RIGHT(FT40,2))&gt;1,1,2),"00"),OFFSET(FT40,1-$AY40,0,4),0)&amp;"/"&amp;
                      MATCH(LEFT(FT40,LEN(FT40)-2)&amp;TEXT(IF(VALUE(RIGHT(FT40,2))&gt;2,2,3),"00"),OFFSET(FT40,1-$AY40,0,4),0)&amp;"/"&amp;
                      MATCH(LEFT(FT40,LEN(FT40)-2)&amp;TEXT(IF(VALUE(RIGHT(FT40,2))&gt;3,3,4),"00"),OFFSET(FT40,1-$AY40,0,4),0),""))</f>
        <v>#VALUE!</v>
      </c>
      <c r="FV40" s="306" t="e">
        <f t="shared" ref="FV40:FV43" ca="1" si="968">FP40+(
IF(FR40=2,OFFSET($EW40,0,FU40-1))+
IF(FR40=3,OFFSET($EW40,0,VALUE(MID(FU40,1,1))-1)+
                     OFFSET($EW40,0,VALUE(MID(FU40,3,1))-1))+
IF(FR40=4,OFFSET($EW40,0,VALUE(MID(FU40,1,1))-1)+
                     OFFSET($EW40,0,VALUE(MID(FU40,3,1))-1)+
                     OFFSET($EW40,0,VALUE(MID(FU40,5,1))-1))
)*10^FV$3</f>
        <v>#VALUE!</v>
      </c>
      <c r="FW40" s="303" t="e">
        <f t="shared" ref="FW40" ca="1" si="969">RANK(FV40,OFFSET(FV$4:FV$7,$AX40,0))</f>
        <v>#VALUE!</v>
      </c>
      <c r="FX40" s="293">
        <f t="shared" ref="FX40:FX43" ca="1" si="970">COUNTIF(OFFSET(FW$4:FW$7,$AX40,0),FW40)</f>
        <v>4</v>
      </c>
      <c r="FY40" s="293">
        <f t="shared" ref="FY40:FY43" ca="1" si="971">COUNTIF(OFFSET(FW40,1-$AY40,0,$AY40),FW40)</f>
        <v>1</v>
      </c>
      <c r="FZ40" s="287" t="e">
        <f t="shared" ref="FZ40:FZ43" ca="1" si="972">IF(COUNTIF(OFFSET(FW$4:FW$7,$AX40,0),FW40)&gt;1,       TEXT(FX40,"00")&amp;" x "&amp;TEXT(FW40,"00")&amp;"e - "&amp;       TEXT(FY40,"00"),"")</f>
        <v>#VALUE!</v>
      </c>
      <c r="GA40" s="281" t="e">
        <f t="shared" ref="GA40:GA43" ca="1" si="973">IF(FZ40="","",
IF(FX40=2,MATCH(LEFT(FZ40,LEN(FZ40)-2)&amp;TEXT(IF(VALUE(RIGHT(FZ40,2))&gt;1,1,2),"00"),OFFSET(FZ40,1-$AY40,0,4),0),"")&amp;
IF(FX40=3,MATCH(LEFT(FZ40,LEN(FZ40)-2)&amp;TEXT(IF(VALUE(RIGHT(FZ40,2))&gt;1,1,2),"00"),OFFSET(FZ40,1-$AY40,0,4),0)&amp;"/"&amp;
                      MATCH(LEFT(FZ40,LEN(FZ40)-2)&amp;TEXT(IF(VALUE(RIGHT(FZ40,2))&gt;2,2,3),"00"),OFFSET(FZ40,1-$AY40,0,4),0),"")&amp;
IF(FX40=4,MATCH(LEFT(FZ40,LEN(FZ40)-2)&amp;TEXT(IF(VALUE(RIGHT(FZ40,2))&gt;1,1,2),"00"),OFFSET(FZ40,1-$AY40,0,4),0)&amp;"/"&amp;
                      MATCH(LEFT(FZ40,LEN(FZ40)-2)&amp;TEXT(IF(VALUE(RIGHT(FZ40,2))&gt;2,2,3),"00"),OFFSET(FZ40,1-$AY40,0,4),0)&amp;"/"&amp;
                      MATCH(LEFT(FZ40,LEN(FZ40)-2)&amp;TEXT(IF(VALUE(RIGHT(FZ40,2))&gt;3,3,4),"00"),OFFSET(FZ40,1-$AY40,0,4),0),""))</f>
        <v>#VALUE!</v>
      </c>
      <c r="GB40" s="309" t="e">
        <f t="shared" ref="GB40:GB43" ca="1" si="974">FV40+(
IF(FX40=2,OFFSET($FB40,0,GA40-1))+
IF(FX40=3,OFFSET($FB40,0,VALUE(MID(GA40,1,1))-1)+
                     OFFSET($FB40,0,VALUE(MID(GA40,3,1))-1))+
IF(FX40=4,OFFSET($FB40,0,VALUE(MID(GA40,1,1))-1)+
                     OFFSET($FB40,0,VALUE(MID(GA40,3,1))-1)+
                     OFFSET($FB40,0,VALUE(MID(GA40,5,1))-1))
)*10^GB$3</f>
        <v>#VALUE!</v>
      </c>
      <c r="GC40" s="303" t="e">
        <f t="shared" ref="GC40:GC43" ca="1" si="975">RANK(GB40,OFFSET(GB$4:GB$7,$AX40,0))</f>
        <v>#VALUE!</v>
      </c>
      <c r="GD40" s="293">
        <f t="shared" ref="GD40:GD43" ca="1" si="976">COUNTIF(OFFSET(GC$4:GC$7,$AX40,0),GC40)</f>
        <v>4</v>
      </c>
      <c r="GE40" s="293">
        <f t="shared" ref="GE40:GE43" ca="1" si="977">COUNTIF(OFFSET(GC40,1-$AY40,0,$AY40),GC40)</f>
        <v>1</v>
      </c>
      <c r="GF40" s="287" t="e">
        <f t="shared" ref="GF40:GF43" ca="1" si="978">IF(COUNTIF(OFFSET(GC$4:GC$7,$AX40,0),GC40)&gt;1,       TEXT(GD40,"00")&amp;" x "&amp;TEXT(GC40,"00")&amp;"e - "&amp;       TEXT(GE40,"00"),"")</f>
        <v>#VALUE!</v>
      </c>
      <c r="GG40" s="281" t="e">
        <f t="shared" ref="GG40:GG43" ca="1" si="979">IF(GF40="","",
IF(GD40=2,MATCH(LEFT(GF40,LEN(GF40)-2)&amp;TEXT(IF(VALUE(RIGHT(GF40,2))&gt;1,1,2),"00"),OFFSET(GF40,1-$AY40,0,4),0),"")&amp;
IF(GD40=3,MATCH(LEFT(GF40,LEN(GF40)-2)&amp;TEXT(IF(VALUE(RIGHT(GF40,2))&gt;1,1,2),"00"),OFFSET(GF40,1-$AY40,0,4),0)&amp;"/"&amp;
                      MATCH(LEFT(GF40,LEN(GF40)-2)&amp;TEXT(IF(VALUE(RIGHT(GF40,2))&gt;2,2,3),"00"),OFFSET(GF40,1-$AY40,0,4),0),"")&amp;
IF(GD40=4,MATCH(LEFT(GF40,LEN(GF40)-2)&amp;TEXT(IF(VALUE(RIGHT(GF40,2))&gt;1,1,2),"00"),OFFSET(GF40,1-$AY40,0,4),0)&amp;"/"&amp;
                      MATCH(LEFT(GF40,LEN(GF40)-2)&amp;TEXT(IF(VALUE(RIGHT(GF40,2))&gt;2,2,3),"00"),OFFSET(GF40,1-$AY40,0,4),0)&amp;"/"&amp;
                      MATCH(LEFT(GF40,LEN(GF40)-2)&amp;TEXT(IF(VALUE(RIGHT(GF40,2))&gt;3,3,4),"00"),OFFSET(GF40,1-$AY40,0,4),0),""))</f>
        <v>#VALUE!</v>
      </c>
      <c r="GH40" s="312" t="e">
        <f t="shared" ref="GH40:GH43" ca="1" si="980">GB40+(
IF(GD40=2,OFFSET($ER40,0,GG40-1))+
IF(GD40=3,OFFSET($ER40,0,VALUE(MID(GG40,1,1))-1)+
                     OFFSET($ER40,0,VALUE(MID(GG40,3,1))-1))+
IF(GD40=4,OFFSET($ER40,0,VALUE(MID(GG40,1,1))-1)+
                     OFFSET($ER40,0,VALUE(MID(GG40,3,1))-1)+
                     OFFSET($ER40,0,VALUE(MID(GG40,5,1))-1))
)*10^GH$3</f>
        <v>#VALUE!</v>
      </c>
      <c r="GI40" s="303" t="e">
        <f t="shared" ref="GI40:GI43" ca="1" si="981">RANK(GH40,OFFSET(GH$4:GH$7,$AX40,0))</f>
        <v>#VALUE!</v>
      </c>
      <c r="GJ40" s="293">
        <f t="shared" ref="GJ40:GJ43" ca="1" si="982">COUNTIF(OFFSET(GI$4:GI$7,$AX40,0),GI40)</f>
        <v>4</v>
      </c>
      <c r="GK40" s="293">
        <f t="shared" ref="GK40:GK43" ca="1" si="983">COUNTIF(OFFSET(GI40,1-$AY40,0,$AY40),GI40)</f>
        <v>1</v>
      </c>
      <c r="GL40" s="287" t="e">
        <f t="shared" ref="GL40:GL43" ca="1" si="984">IF(COUNTIF(OFFSET(GI$4:GI$7,$AX40,0),GI40)&gt;1,       TEXT(GJ40,"00")&amp;" x "&amp;TEXT(GI40,"00")&amp;"e - "&amp;       TEXT(GK40,"00"),"")</f>
        <v>#VALUE!</v>
      </c>
      <c r="GM40" s="281" t="e">
        <f t="shared" ref="GM40:GM43" ca="1" si="985">IF(GL40="","",
IF(GJ40=2,MATCH(LEFT(GL40,LEN(GL40)-2)&amp;TEXT(IF(VALUE(RIGHT(GL40,2))&gt;1,1,2),"00"),OFFSET(GL40,1-$AY40,0,4),0),"")&amp;
IF(GJ40=3,MATCH(LEFT(GL40,LEN(GL40)-2)&amp;TEXT(IF(VALUE(RIGHT(GL40,2))&gt;1,1,2),"00"),OFFSET(GL40,1-$AY40,0,4),0)&amp;"/"&amp;
                      MATCH(LEFT(GL40,LEN(GL40)-2)&amp;TEXT(IF(VALUE(RIGHT(GL40,2))&gt;2,2,3),"00"),OFFSET(GL40,1-$AY40,0,4),0),"")&amp;
IF(GJ40=4,MATCH(LEFT(GL40,LEN(GL40)-2)&amp;TEXT(IF(VALUE(RIGHT(GL40,2))&gt;1,1,2),"00"),OFFSET(GL40,1-$AY40,0,4),0)&amp;"/"&amp;
                      MATCH(LEFT(GL40,LEN(GL40)-2)&amp;TEXT(IF(VALUE(RIGHT(GL40,2))&gt;2,2,3),"00"),OFFSET(GL40,1-$AY40,0,4),0)&amp;"/"&amp;
                      MATCH(LEFT(GL40,LEN(GL40)-2)&amp;TEXT(IF(VALUE(RIGHT(GL40,2))&gt;3,3,4),"00"),OFFSET(GL40,1-$AY40,0,4),0),""))</f>
        <v>#VALUE!</v>
      </c>
      <c r="GN40" s="315" t="e">
        <f t="shared" ref="GN40:GN43" ca="1" si="986">GH40+(
IF(GJ40=2,OFFSET($EW40,0,GM40-1))+
IF(GJ40=3,OFFSET($EW40,0,VALUE(MID(GM40,1,1))-1)+
                     OFFSET($EW40,0,VALUE(MID(GM40,3,1))-1))+
IF(GJ40=4,OFFSET($EW40,0,VALUE(MID(GM40,1,1))-1)+
                     OFFSET($EW40,0,VALUE(MID(GM40,3,1))-1)+
                     OFFSET($EW40,0,VALUE(MID(GM40,5,1))-1))
)*10^GN$3</f>
        <v>#VALUE!</v>
      </c>
      <c r="GO40" s="303" t="e">
        <f t="shared" ref="GO40:GO43" ca="1" si="987">RANK(GN40,OFFSET(GN$4:GN$7,$AX40,0))</f>
        <v>#VALUE!</v>
      </c>
      <c r="GP40" s="293">
        <f t="shared" ref="GP40:GP43" ca="1" si="988">COUNTIF(OFFSET(GO$4:GO$7,$AX40,0),GO40)</f>
        <v>4</v>
      </c>
      <c r="GQ40" s="293">
        <f t="shared" ref="GQ40:GQ43" ca="1" si="989">COUNTIF(OFFSET(GO40,1-$AY40,0,$AY40),GO40)</f>
        <v>1</v>
      </c>
      <c r="GR40" s="287" t="e">
        <f t="shared" ref="GR40:GR43" ca="1" si="990">IF(COUNTIF(OFFSET(GO$4:GO$7,$AX40,0),GO40)&gt;1,       TEXT(GP40,"00")&amp;" x "&amp;TEXT(GO40,"00")&amp;"e - "&amp;       TEXT(GQ40,"00"),"")</f>
        <v>#VALUE!</v>
      </c>
      <c r="GS40" s="281" t="e">
        <f t="shared" ref="GS40:GS43" ca="1" si="991">IF(GR40="","",
IF(GP40=2,MATCH(LEFT(GR40,LEN(GR40)-2)&amp;TEXT(IF(VALUE(RIGHT(GR40,2))&gt;1,1,2),"00"),OFFSET(GR40,1-$AY40,0,4),0),"")&amp;
IF(GP40=3,MATCH(LEFT(GR40,LEN(GR40)-2)&amp;TEXT(IF(VALUE(RIGHT(GR40,2))&gt;1,1,2),"00"),OFFSET(GR40,1-$AY40,0,4),0)&amp;"/"&amp;
                      MATCH(LEFT(GR40,LEN(GR40)-2)&amp;TEXT(IF(VALUE(RIGHT(GR40,2))&gt;2,2,3),"00"),OFFSET(GR40,1-$AY40,0,4),0),"")&amp;
IF(GP40=4,MATCH(LEFT(GR40,LEN(GR40)-2)&amp;TEXT(IF(VALUE(RIGHT(GR40,2))&gt;1,1,2),"00"),OFFSET(GR40,1-$AY40,0,4),0)&amp;"/"&amp;
                      MATCH(LEFT(GR40,LEN(GR40)-2)&amp;TEXT(IF(VALUE(RIGHT(GR40,2))&gt;2,2,3),"00"),OFFSET(GR40,1-$AY40,0,4),0)&amp;"/"&amp;
                      MATCH(LEFT(GR40,LEN(GR40)-2)&amp;TEXT(IF(VALUE(RIGHT(GR40,2))&gt;3,3,4),"00"),OFFSET(GR40,1-$AY40,0,4),0),""))</f>
        <v>#VALUE!</v>
      </c>
      <c r="GT40" s="318" t="e">
        <f t="shared" ref="GT40:GT43" ca="1" si="992">GN40+(
IF(GP40=2,OFFSET($FB40,0,GS40-1))+
IF(GP40=3,OFFSET($FB40,0,VALUE(MID(GS40,1,1))-1)+
                     OFFSET($FB40,0,VALUE(MID(GS40,3,1))-1))+
IF(GP40=4,OFFSET($FB40,0,VALUE(MID(GS40,1,1))-1)+
                     OFFSET($FB40,0,VALUE(MID(GS40,3,1))-1)+
                     OFFSET($FB40,0,VALUE(MID(GS40,5,1))-1))
)*10^GT$3</f>
        <v>#VALUE!</v>
      </c>
      <c r="GU40" s="303" t="e">
        <f t="shared" ref="GU40:GU43" ca="1" si="993">RANK(GT40,OFFSET(GT$4:GT$7,$AX40,0))</f>
        <v>#VALUE!</v>
      </c>
      <c r="GV40" s="321" t="e">
        <f ca="1">GT40+IF(COUNTIF(OFFSET($GU$4:$GU$7,$AX40,0),GU40)&gt;1,FA40*10^GV$3)</f>
        <v>#VALUE!</v>
      </c>
      <c r="GW40" s="281" t="e">
        <f t="shared" ref="GW40:GW43" ca="1" si="994">RANK(GV40,OFFSET(GV$4:GV$7,$AX40,0))</f>
        <v>#VALUE!</v>
      </c>
      <c r="GX40" s="324" t="e">
        <f ca="1">GV40+IF(COUNTIF(OFFSET($GW$4:$GW$7,$AX40,0),GW40)&gt;1,FF40*10^GX$3)</f>
        <v>#VALUE!</v>
      </c>
      <c r="GY40" s="281" t="e">
        <f ca="1">RANK(GX40,OFFSET(GX$4:GX$7,$AX40,0))&amp;$E40</f>
        <v>#VALUE!</v>
      </c>
      <c r="GZ40"/>
      <c r="HA40"/>
      <c r="HB40"/>
      <c r="HC40"/>
      <c r="HD40"/>
      <c r="HE40"/>
      <c r="HF40"/>
      <c r="HG40"/>
      <c r="HH40"/>
    </row>
    <row r="41" spans="1:216" x14ac:dyDescent="0.25">
      <c r="A41" s="41">
        <v>29</v>
      </c>
      <c r="B41" s="42">
        <v>43274</v>
      </c>
      <c r="C41" s="43">
        <v>0.58333333333333337</v>
      </c>
      <c r="D41" s="44" t="s">
        <v>248</v>
      </c>
      <c r="E41" s="74" t="s">
        <v>274</v>
      </c>
      <c r="F41" s="244" t="s">
        <v>155</v>
      </c>
      <c r="G41" s="245" t="s">
        <v>277</v>
      </c>
      <c r="H41" s="56"/>
      <c r="I41" s="57"/>
      <c r="J41" s="49"/>
      <c r="K41" s="50" t="str">
        <f t="shared" si="0"/>
        <v/>
      </c>
      <c r="L41" s="51">
        <v>10</v>
      </c>
      <c r="M41" s="49"/>
      <c r="N41" s="58"/>
      <c r="O41" s="59"/>
      <c r="P41" s="60" t="s">
        <v>282</v>
      </c>
      <c r="Q41" s="260" t="s">
        <v>276</v>
      </c>
      <c r="R41" s="382">
        <f t="shared" ca="1" si="898"/>
        <v>0</v>
      </c>
      <c r="S41" s="382">
        <f t="shared" ca="1" si="130"/>
        <v>0</v>
      </c>
      <c r="T41" s="382">
        <f t="shared" ca="1" si="131"/>
        <v>0</v>
      </c>
      <c r="U41" s="382">
        <f t="shared" ca="1" si="132"/>
        <v>0</v>
      </c>
      <c r="V41" s="383">
        <f t="shared" ca="1" si="899"/>
        <v>0</v>
      </c>
      <c r="W41" s="384">
        <f t="shared" ca="1" si="900"/>
        <v>0</v>
      </c>
      <c r="X41" s="385">
        <f t="shared" ca="1" si="135"/>
        <v>0</v>
      </c>
      <c r="Y41" s="386">
        <f t="shared" ca="1" si="901"/>
        <v>0</v>
      </c>
      <c r="Z41" s="387" t="str">
        <f ca="1">IF(SUM(OFFSET(R$4:R$7,$AX41,0))=0,"",IFERROR(DG41,"")&amp;IF(SUM(OFFSET(R$4:R$7,$AX41,0))&lt;12,"?",""))</f>
        <v/>
      </c>
      <c r="AA41" s="50" t="str">
        <f ca="1">IF(AK41="","",(IF(V41=AG41,1)+IF(W41=AH41,1)+IF(X41=AI41,1)+IF(Y41=AJ41,1)+IF(Z41=AK41,1))/5*AB41)</f>
        <v/>
      </c>
      <c r="AB41" s="390">
        <v>5</v>
      </c>
      <c r="AC41" s="388">
        <f t="shared" ca="1" si="137"/>
        <v>0</v>
      </c>
      <c r="AD41" s="382">
        <f t="shared" ca="1" si="138"/>
        <v>0</v>
      </c>
      <c r="AE41" s="382">
        <f t="shared" ca="1" si="139"/>
        <v>0</v>
      </c>
      <c r="AF41" s="382">
        <f t="shared" ca="1" si="140"/>
        <v>0</v>
      </c>
      <c r="AG41" s="383">
        <f t="shared" ca="1" si="141"/>
        <v>0</v>
      </c>
      <c r="AH41" s="384">
        <f t="shared" ca="1" si="142"/>
        <v>0</v>
      </c>
      <c r="AI41" s="385">
        <f t="shared" ca="1" si="902"/>
        <v>0</v>
      </c>
      <c r="AJ41" s="386">
        <f t="shared" ca="1" si="144"/>
        <v>0</v>
      </c>
      <c r="AK41" s="389" t="str">
        <f ca="1">IF(SUM(OFFSET(AC$4:AC$7,$AX41,0))=0,"",IFERROR($GY41,"")&amp;IF(SUM(OFFSET(AC$4:AC$7,$AX41,0))&lt;12,"?",""))</f>
        <v/>
      </c>
      <c r="AL41" s="270" t="str">
        <f t="shared" si="1"/>
        <v>Bel-Tun</v>
      </c>
      <c r="AM41" s="270" t="str">
        <f t="shared" si="2"/>
        <v/>
      </c>
      <c r="AN41" s="270" t="str">
        <f t="shared" si="3"/>
        <v/>
      </c>
      <c r="AO41" s="271" t="str">
        <f t="shared" si="29"/>
        <v/>
      </c>
      <c r="AP41" s="271" t="str">
        <f t="shared" si="30"/>
        <v/>
      </c>
      <c r="AQ41" s="271" t="str">
        <f t="shared" si="31"/>
        <v/>
      </c>
      <c r="AR41" s="271" t="str">
        <f t="shared" si="32"/>
        <v/>
      </c>
      <c r="AS41" s="274" t="str">
        <f t="shared" si="302"/>
        <v>Pan</v>
      </c>
      <c r="AT41" s="272" t="str">
        <f t="shared" ca="1" si="903"/>
        <v/>
      </c>
      <c r="AU41" s="271" t="str">
        <f t="shared" ca="1" si="903"/>
        <v/>
      </c>
      <c r="AV41" s="271" t="str">
        <f t="shared" ca="1" si="903"/>
        <v/>
      </c>
      <c r="AW41" s="271" t="str">
        <f t="shared" ca="1" si="903"/>
        <v/>
      </c>
      <c r="AX41" s="272">
        <f t="shared" si="111"/>
        <v>36</v>
      </c>
      <c r="AY41" s="272">
        <v>2</v>
      </c>
      <c r="AZ41" s="272" t="str">
        <f t="shared" ca="1" si="904"/>
        <v/>
      </c>
      <c r="BA41" s="271" t="str">
        <f t="shared" ca="1" si="904"/>
        <v/>
      </c>
      <c r="BB41" s="271" t="str">
        <f t="shared" ca="1" si="904"/>
        <v/>
      </c>
      <c r="BC41" s="271" t="str">
        <f t="shared" ca="1" si="904"/>
        <v/>
      </c>
      <c r="BD41" s="273">
        <f t="shared" ca="1" si="905"/>
        <v>0</v>
      </c>
      <c r="BE41" s="272" t="str">
        <f t="shared" ca="1" si="906"/>
        <v/>
      </c>
      <c r="BF41" s="271" t="str">
        <f t="shared" ca="1" si="906"/>
        <v/>
      </c>
      <c r="BG41" s="271" t="str">
        <f t="shared" ca="1" si="906"/>
        <v/>
      </c>
      <c r="BH41" s="271" t="str">
        <f t="shared" ca="1" si="906"/>
        <v/>
      </c>
      <c r="BI41" s="273">
        <f t="shared" ca="1" si="907"/>
        <v>0</v>
      </c>
      <c r="BJ41" s="272" t="str">
        <f t="shared" ca="1" si="908"/>
        <v/>
      </c>
      <c r="BK41" s="271" t="str">
        <f t="shared" ca="1" si="908"/>
        <v/>
      </c>
      <c r="BL41" s="271" t="str">
        <f t="shared" ca="1" si="908"/>
        <v/>
      </c>
      <c r="BM41" s="271" t="str">
        <f t="shared" ca="1" si="908"/>
        <v/>
      </c>
      <c r="BN41" s="273">
        <f t="shared" ca="1" si="909"/>
        <v>0</v>
      </c>
      <c r="BO41"/>
      <c r="BQ41" s="276">
        <f t="shared" ca="1" si="910"/>
        <v>1</v>
      </c>
      <c r="BR41" s="282">
        <f ca="1">BD41+(IF(COUNTIF(OFFSET($BQ$4:$BQ$7,$AX41,0),$BQ41)&gt;1,IF($R41&gt;0,(MAX(OFFSET($R$4:$R$7,$AX41,0))-$R41)*0.1,)))*10^BR$3</f>
        <v>0</v>
      </c>
      <c r="BS41" s="304">
        <f t="shared" ca="1" si="911"/>
        <v>1</v>
      </c>
      <c r="BT41" s="294">
        <f t="shared" ca="1" si="912"/>
        <v>4</v>
      </c>
      <c r="BU41" s="294">
        <f t="shared" ca="1" si="913"/>
        <v>2</v>
      </c>
      <c r="BV41" s="288" t="str">
        <f t="shared" ca="1" si="914"/>
        <v>04 x 01e - 02</v>
      </c>
      <c r="BW41" s="298" t="str">
        <f t="shared" ca="1" si="915"/>
        <v>1/3/4</v>
      </c>
      <c r="BX41" s="301" t="e">
        <f t="shared" ca="1" si="916"/>
        <v>#VALUE!</v>
      </c>
      <c r="BY41" s="304" t="e">
        <f t="shared" ca="1" si="917"/>
        <v>#VALUE!</v>
      </c>
      <c r="BZ41" s="294">
        <f t="shared" ca="1" si="918"/>
        <v>4</v>
      </c>
      <c r="CA41" s="294">
        <f t="shared" ca="1" si="919"/>
        <v>2</v>
      </c>
      <c r="CB41" s="288" t="e">
        <f t="shared" ca="1" si="920"/>
        <v>#VALUE!</v>
      </c>
      <c r="CC41" s="298" t="e">
        <f t="shared" ca="1" si="921"/>
        <v>#VALUE!</v>
      </c>
      <c r="CD41" s="307" t="e">
        <f t="shared" ca="1" si="922"/>
        <v>#VALUE!</v>
      </c>
      <c r="CE41" s="304" t="e">
        <f t="shared" ca="1" si="923"/>
        <v>#VALUE!</v>
      </c>
      <c r="CF41" s="294">
        <f t="shared" ca="1" si="924"/>
        <v>4</v>
      </c>
      <c r="CG41" s="294">
        <f t="shared" ca="1" si="925"/>
        <v>2</v>
      </c>
      <c r="CH41" s="288" t="e">
        <f t="shared" ca="1" si="926"/>
        <v>#VALUE!</v>
      </c>
      <c r="CI41" s="298" t="e">
        <f t="shared" ca="1" si="927"/>
        <v>#VALUE!</v>
      </c>
      <c r="CJ41" s="310" t="e">
        <f t="shared" ca="1" si="928"/>
        <v>#VALUE!</v>
      </c>
      <c r="CK41" s="304" t="e">
        <f t="shared" ca="1" si="929"/>
        <v>#VALUE!</v>
      </c>
      <c r="CL41" s="294">
        <f t="shared" ca="1" si="930"/>
        <v>4</v>
      </c>
      <c r="CM41" s="294">
        <f t="shared" ca="1" si="931"/>
        <v>2</v>
      </c>
      <c r="CN41" s="288" t="e">
        <f t="shared" ca="1" si="932"/>
        <v>#VALUE!</v>
      </c>
      <c r="CO41" s="298" t="e">
        <f t="shared" ca="1" si="933"/>
        <v>#VALUE!</v>
      </c>
      <c r="CP41" s="313" t="e">
        <f t="shared" ca="1" si="934"/>
        <v>#VALUE!</v>
      </c>
      <c r="CQ41" s="304" t="e">
        <f t="shared" ca="1" si="935"/>
        <v>#VALUE!</v>
      </c>
      <c r="CR41" s="294">
        <f t="shared" ca="1" si="936"/>
        <v>4</v>
      </c>
      <c r="CS41" s="294">
        <f t="shared" ca="1" si="937"/>
        <v>2</v>
      </c>
      <c r="CT41" s="288" t="e">
        <f t="shared" ca="1" si="938"/>
        <v>#VALUE!</v>
      </c>
      <c r="CU41" s="298" t="e">
        <f t="shared" ca="1" si="939"/>
        <v>#VALUE!</v>
      </c>
      <c r="CV41" s="316" t="e">
        <f t="shared" ca="1" si="940"/>
        <v>#VALUE!</v>
      </c>
      <c r="CW41" s="304" t="e">
        <f t="shared" ca="1" si="941"/>
        <v>#VALUE!</v>
      </c>
      <c r="CX41" s="294">
        <f t="shared" ca="1" si="942"/>
        <v>4</v>
      </c>
      <c r="CY41" s="294">
        <f t="shared" ca="1" si="943"/>
        <v>2</v>
      </c>
      <c r="CZ41" s="288" t="e">
        <f t="shared" ca="1" si="944"/>
        <v>#VALUE!</v>
      </c>
      <c r="DA41" s="298" t="e">
        <f t="shared" ca="1" si="945"/>
        <v>#VALUE!</v>
      </c>
      <c r="DB41" s="319" t="e">
        <f t="shared" ca="1" si="946"/>
        <v>#VALUE!</v>
      </c>
      <c r="DC41" s="304" t="e">
        <f t="shared" ca="1" si="947"/>
        <v>#VALUE!</v>
      </c>
      <c r="DD41" s="322" t="e">
        <f t="shared" ca="1" si="191"/>
        <v>#VALUE!</v>
      </c>
      <c r="DE41" s="283" t="e">
        <f t="shared" ca="1" si="948"/>
        <v>#VALUE!</v>
      </c>
      <c r="DF41" s="325" t="e">
        <f t="shared" ca="1" si="193"/>
        <v>#VALUE!</v>
      </c>
      <c r="DG41" s="283" t="e">
        <f ca="1">RANK(DF41,OFFSET(DF$4:DF$7,$AX41,0))&amp;$E41</f>
        <v>#VALUE!</v>
      </c>
      <c r="DH41" s="348">
        <f ca="1">COUNTIF(OFFSET($DG$4:$DG$7,$AX41,0),$DN41)</f>
        <v>0</v>
      </c>
      <c r="DI41" s="357" t="str">
        <f ca="1">IFERROR(MATCH($DN41,OFFSET($DG$4:$DG$7,$AX41,0),0),"")</f>
        <v/>
      </c>
      <c r="DJ41" s="357" t="str">
        <f t="shared" ca="1" si="949"/>
        <v/>
      </c>
      <c r="DK41" s="357" t="str">
        <f t="shared" ca="1" si="949"/>
        <v/>
      </c>
      <c r="DL41" s="357" t="str">
        <f t="shared" ca="1" si="949"/>
        <v/>
      </c>
      <c r="DM41" s="350" t="str">
        <f ca="1">CONCATENATE(DI41,DJ41,DK41,DL41)</f>
        <v/>
      </c>
      <c r="DN41" s="351" t="s">
        <v>305</v>
      </c>
      <c r="DO41" s="351" t="str">
        <f ca="1">IF(SUM(OFFSET($R$4:$R$7,$AX41,0))&lt;12,"",
IF($DH41=0,$DO40,
IF($DH41=1,OFFSET($Q$4,VALUE(DM41)-1+$AX41,0),
IF($DH41=2,OFFSET($AS$4,VALUE(MID(DM41,1,1))-1+$AX41,0)&amp;"/"&amp;OFFSET($AS$4,VALUE(MID(DM41,2,1))-1+$AX41,0),
IF($DH41=3,OFFSET($AS$4,VALUE(MID(DM41,1,1))-1+$AX41,0)&amp;"/"&amp;OFFSET($AS$4,VALUE(MID(DM41,2,1))-1+$AX41,0)&amp;"/"&amp;OFFSET($AS$4,VALUE(MID(DM41,3,1))-1+$AX41,0),
CONCATENATE(OFFSET($AS$4,$AX41,0),"/",OFFSET($AS$5,$AX41,0),"/",OFFSET($AS$6,$AX41,0),"/",OFFSET($AS$7,$AX41,0)))))))</f>
        <v/>
      </c>
      <c r="DP41" s="351" t="str">
        <f ca="1">IFERROR(OFFSET($Q$51,MATCH(RIGHT($DN41),$Q$52:$Q$59,0),MATCH(VALUE(LEFT($DN41)),$R$51:$Z$51,0)),"")</f>
        <v/>
      </c>
      <c r="DQ41" s="351" t="str">
        <f t="shared" ca="1" si="950"/>
        <v/>
      </c>
      <c r="DR41" s="353" t="str">
        <f ca="1">IF(OR(R41&lt;1,DQ41=""),"",IF(LEFT(DQ41,3)="Noo","NIe",LEFT(DQ41,3))&amp;IF(ISERROR(MATCH(DQ41,$Q:$Q,0)),"?",""))</f>
        <v/>
      </c>
      <c r="DS41" s="201">
        <f t="shared" ca="1" si="195"/>
        <v>0</v>
      </c>
      <c r="DT41" s="203" t="str">
        <f t="shared" ca="1" si="196"/>
        <v/>
      </c>
      <c r="DU41" s="203" t="str">
        <f t="shared" ca="1" si="649"/>
        <v/>
      </c>
      <c r="DV41" s="203" t="str">
        <f t="shared" ca="1" si="649"/>
        <v/>
      </c>
      <c r="DW41" s="203" t="str">
        <f t="shared" ca="1" si="649"/>
        <v/>
      </c>
      <c r="DX41" s="195" t="str">
        <f t="shared" ca="1" si="951"/>
        <v/>
      </c>
      <c r="DY41" s="156" t="s">
        <v>305</v>
      </c>
      <c r="DZ41" s="156" t="str">
        <f ca="1">IF(SUM(OFFSET($AC$4:$AC$7,$AX41,0))&lt;12,"",
IF($DS41=0,$DZ40,
IF($DS41=1,OFFSET($Q$4,VALUE(DX41)-1+$AX41,0),
IF($DS41=2,OFFSET($AS$4,VALUE(MID(DX41,1,1))-1+$AX41,0)&amp;"/"&amp;OFFSET($AS$4,VALUE(MID(DX41,2,1))-1+$AX41,0),
IF($DS41=3,OFFSET($AS$4,VALUE(MID(DX41,1,1))-1+$AX41,0)&amp;"/"&amp;OFFSET($AS$4,VALUE(MID(DX41,2,1))-1+$AX41,0)&amp;"/"&amp;OFFSET($AS$4,VALUE(MID(DX41,3,1))-1+$AX41,0),
CONCATENATE(OFFSET($AS$4,$AX41,0),"/",OFFSET($AS$5,$AX41,0),"/",OFFSET($AS$6,$AX41,0),"/",OFFSET($AS$7,$AX41,0)))))))</f>
        <v/>
      </c>
      <c r="EA41" s="156" t="str">
        <f ca="1">IFERROR(OFFSET($Q$51,MATCH(RIGHT($DY41),$Q$52:$Q$59,0),MATCH(VALUE(LEFT($DY41)),$AC$51:$AK$51,0)),"")</f>
        <v/>
      </c>
      <c r="EB41" s="156" t="str">
        <f t="shared" ca="1" si="199"/>
        <v/>
      </c>
      <c r="EC41" s="156" t="str">
        <f ca="1">IF(OR(AC41&lt;1,EB41=""),"",LEFT(EB41,3)&amp;IF(ISERROR(MATCH(EB41,$Q:$Q,0)),"?",""))</f>
        <v/>
      </c>
      <c r="ED41" s="270" t="str">
        <f t="shared" si="842"/>
        <v>Bel-Tun</v>
      </c>
      <c r="EE41" s="270" t="str">
        <f t="shared" si="6"/>
        <v/>
      </c>
      <c r="EF41" s="270" t="str">
        <f t="shared" si="7"/>
        <v/>
      </c>
      <c r="EG41" s="271" t="str">
        <f t="shared" si="843"/>
        <v/>
      </c>
      <c r="EH41" s="271" t="str">
        <f t="shared" si="844"/>
        <v/>
      </c>
      <c r="EI41" s="271" t="str">
        <f t="shared" si="845"/>
        <v/>
      </c>
      <c r="EJ41" s="271" t="str">
        <f t="shared" si="75"/>
        <v/>
      </c>
      <c r="EK41" s="274" t="str">
        <f t="shared" si="351"/>
        <v>Pan</v>
      </c>
      <c r="EL41" s="272" t="str">
        <f t="shared" ca="1" si="952"/>
        <v/>
      </c>
      <c r="EM41" s="271" t="str">
        <f t="shared" ca="1" si="952"/>
        <v/>
      </c>
      <c r="EN41" s="271" t="str">
        <f t="shared" ca="1" si="952"/>
        <v/>
      </c>
      <c r="EO41" s="271" t="str">
        <f t="shared" ca="1" si="952"/>
        <v/>
      </c>
      <c r="EP41" s="272">
        <f t="shared" si="116"/>
        <v>36</v>
      </c>
      <c r="EQ41" s="272">
        <v>2</v>
      </c>
      <c r="ER41" s="272" t="str">
        <f t="shared" ca="1" si="953"/>
        <v/>
      </c>
      <c r="ES41" s="271" t="str">
        <f t="shared" ca="1" si="953"/>
        <v/>
      </c>
      <c r="ET41" s="271" t="str">
        <f t="shared" ca="1" si="953"/>
        <v/>
      </c>
      <c r="EU41" s="271" t="str">
        <f t="shared" ca="1" si="953"/>
        <v/>
      </c>
      <c r="EV41" s="273">
        <f t="shared" ca="1" si="954"/>
        <v>0</v>
      </c>
      <c r="EW41" s="272" t="str">
        <f t="shared" ca="1" si="955"/>
        <v/>
      </c>
      <c r="EX41" s="271" t="str">
        <f t="shared" ca="1" si="955"/>
        <v/>
      </c>
      <c r="EY41" s="271" t="str">
        <f t="shared" ca="1" si="955"/>
        <v/>
      </c>
      <c r="EZ41" s="271" t="str">
        <f t="shared" ca="1" si="955"/>
        <v/>
      </c>
      <c r="FA41" s="273">
        <f t="shared" ca="1" si="956"/>
        <v>0</v>
      </c>
      <c r="FB41" s="272" t="str">
        <f t="shared" ca="1" si="957"/>
        <v/>
      </c>
      <c r="FC41" s="271" t="str">
        <f t="shared" ca="1" si="957"/>
        <v/>
      </c>
      <c r="FD41" s="271" t="str">
        <f t="shared" ca="1" si="957"/>
        <v/>
      </c>
      <c r="FE41" s="271" t="str">
        <f t="shared" ca="1" si="957"/>
        <v/>
      </c>
      <c r="FF41" s="273">
        <f t="shared" ca="1" si="958"/>
        <v>0</v>
      </c>
      <c r="FG41"/>
      <c r="FI41" s="276">
        <f ca="1">RANK($EV41,OFFSET($EV$4:$EV$7,$AX41,0),0)</f>
        <v>1</v>
      </c>
      <c r="FJ41" s="282">
        <f ca="1">EV41+(IF(COUNTIF(OFFSET($FI$4:$FI$7,$AX41,0),$FI41)&gt;1,IF($AC41&gt;0,(MAX(OFFSET($AC$4:$AC$7,$AX41,0))-$AC41)*0.1,)))*10^FJ$3</f>
        <v>0</v>
      </c>
      <c r="FK41" s="304">
        <f ca="1">RANK($FJ41,OFFSET($FJ$4:$FJ$7,$AX41,0),0)</f>
        <v>1</v>
      </c>
      <c r="FL41" s="294">
        <f t="shared" ca="1" si="959"/>
        <v>4</v>
      </c>
      <c r="FM41" s="294">
        <f t="shared" ca="1" si="960"/>
        <v>2</v>
      </c>
      <c r="FN41" s="288" t="str">
        <f t="shared" ca="1" si="961"/>
        <v>04 x 01e - 02</v>
      </c>
      <c r="FO41" s="298" t="str">
        <f t="shared" ca="1" si="962"/>
        <v>1/3/4</v>
      </c>
      <c r="FP41" s="301" t="e">
        <f t="shared" ca="1" si="963"/>
        <v>#VALUE!</v>
      </c>
      <c r="FQ41" s="304" t="e">
        <f t="shared" ca="1" si="213"/>
        <v>#VALUE!</v>
      </c>
      <c r="FR41" s="294">
        <f t="shared" ca="1" si="964"/>
        <v>4</v>
      </c>
      <c r="FS41" s="294">
        <f t="shared" ca="1" si="965"/>
        <v>2</v>
      </c>
      <c r="FT41" s="288" t="e">
        <f t="shared" ca="1" si="966"/>
        <v>#VALUE!</v>
      </c>
      <c r="FU41" s="298" t="e">
        <f t="shared" ca="1" si="967"/>
        <v>#VALUE!</v>
      </c>
      <c r="FV41" s="307" t="e">
        <f t="shared" ca="1" si="968"/>
        <v>#VALUE!</v>
      </c>
      <c r="FW41" s="304" t="e">
        <f t="shared" ca="1" si="219"/>
        <v>#VALUE!</v>
      </c>
      <c r="FX41" s="294">
        <f t="shared" ca="1" si="970"/>
        <v>4</v>
      </c>
      <c r="FY41" s="294">
        <f t="shared" ca="1" si="971"/>
        <v>2</v>
      </c>
      <c r="FZ41" s="288" t="e">
        <f t="shared" ca="1" si="972"/>
        <v>#VALUE!</v>
      </c>
      <c r="GA41" s="298" t="e">
        <f t="shared" ca="1" si="973"/>
        <v>#VALUE!</v>
      </c>
      <c r="GB41" s="310" t="e">
        <f t="shared" ca="1" si="974"/>
        <v>#VALUE!</v>
      </c>
      <c r="GC41" s="304" t="e">
        <f t="shared" ca="1" si="975"/>
        <v>#VALUE!</v>
      </c>
      <c r="GD41" s="294">
        <f t="shared" ca="1" si="976"/>
        <v>4</v>
      </c>
      <c r="GE41" s="294">
        <f t="shared" ca="1" si="977"/>
        <v>2</v>
      </c>
      <c r="GF41" s="288" t="e">
        <f t="shared" ca="1" si="978"/>
        <v>#VALUE!</v>
      </c>
      <c r="GG41" s="298" t="e">
        <f t="shared" ca="1" si="979"/>
        <v>#VALUE!</v>
      </c>
      <c r="GH41" s="313" t="e">
        <f t="shared" ca="1" si="980"/>
        <v>#VALUE!</v>
      </c>
      <c r="GI41" s="304" t="e">
        <f t="shared" ca="1" si="981"/>
        <v>#VALUE!</v>
      </c>
      <c r="GJ41" s="294">
        <f t="shared" ca="1" si="982"/>
        <v>4</v>
      </c>
      <c r="GK41" s="294">
        <f t="shared" ca="1" si="983"/>
        <v>2</v>
      </c>
      <c r="GL41" s="288" t="e">
        <f t="shared" ca="1" si="984"/>
        <v>#VALUE!</v>
      </c>
      <c r="GM41" s="298" t="e">
        <f t="shared" ca="1" si="985"/>
        <v>#VALUE!</v>
      </c>
      <c r="GN41" s="316" t="e">
        <f t="shared" ca="1" si="986"/>
        <v>#VALUE!</v>
      </c>
      <c r="GO41" s="304" t="e">
        <f t="shared" ca="1" si="987"/>
        <v>#VALUE!</v>
      </c>
      <c r="GP41" s="294">
        <f t="shared" ca="1" si="988"/>
        <v>4</v>
      </c>
      <c r="GQ41" s="294">
        <f t="shared" ca="1" si="989"/>
        <v>2</v>
      </c>
      <c r="GR41" s="288" t="e">
        <f t="shared" ca="1" si="990"/>
        <v>#VALUE!</v>
      </c>
      <c r="GS41" s="298" t="e">
        <f t="shared" ca="1" si="991"/>
        <v>#VALUE!</v>
      </c>
      <c r="GT41" s="319" t="e">
        <f t="shared" ca="1" si="992"/>
        <v>#VALUE!</v>
      </c>
      <c r="GU41" s="304" t="e">
        <f t="shared" ca="1" si="993"/>
        <v>#VALUE!</v>
      </c>
      <c r="GV41" s="322" t="e">
        <f ca="1">GT41+IF(COUNTIF(OFFSET($GU$4:$GU$7,$AX41,0),GU41)&gt;1,FA41*10^GV$3)</f>
        <v>#VALUE!</v>
      </c>
      <c r="GW41" s="283" t="e">
        <f t="shared" ca="1" si="994"/>
        <v>#VALUE!</v>
      </c>
      <c r="GX41" s="325" t="e">
        <f ca="1">GV41+IF(COUNTIF(OFFSET($GW$4:$GW$7,$AX41,0),GW41)&gt;1,FF41*10^GX$3)</f>
        <v>#VALUE!</v>
      </c>
      <c r="GY41" s="283" t="e">
        <f ca="1">RANK(GX41,OFFSET(GX$4:GX$7,$AX41,0))&amp;$E41</f>
        <v>#VALUE!</v>
      </c>
      <c r="GZ41"/>
      <c r="HA41"/>
      <c r="HB41"/>
      <c r="HC41"/>
      <c r="HD41"/>
      <c r="HE41"/>
      <c r="HF41"/>
      <c r="HG41"/>
      <c r="HH41"/>
    </row>
    <row r="42" spans="1:216" x14ac:dyDescent="0.25">
      <c r="A42" s="41">
        <v>30</v>
      </c>
      <c r="B42" s="42">
        <v>43275</v>
      </c>
      <c r="C42" s="43">
        <v>0.58333333333333337</v>
      </c>
      <c r="D42" s="44" t="s">
        <v>268</v>
      </c>
      <c r="E42" s="74" t="s">
        <v>274</v>
      </c>
      <c r="F42" s="244" t="s">
        <v>134</v>
      </c>
      <c r="G42" s="245" t="s">
        <v>276</v>
      </c>
      <c r="H42" s="56"/>
      <c r="I42" s="57"/>
      <c r="J42" s="49"/>
      <c r="K42" s="50" t="str">
        <f t="shared" si="0"/>
        <v/>
      </c>
      <c r="L42" s="51">
        <v>10</v>
      </c>
      <c r="M42" s="49"/>
      <c r="N42" s="58"/>
      <c r="O42" s="59"/>
      <c r="P42" s="60" t="s">
        <v>283</v>
      </c>
      <c r="Q42" s="260" t="s">
        <v>277</v>
      </c>
      <c r="R42" s="382">
        <f t="shared" ca="1" si="898"/>
        <v>0</v>
      </c>
      <c r="S42" s="382">
        <f t="shared" ca="1" si="130"/>
        <v>0</v>
      </c>
      <c r="T42" s="382">
        <f t="shared" ca="1" si="131"/>
        <v>0</v>
      </c>
      <c r="U42" s="382">
        <f t="shared" ca="1" si="132"/>
        <v>0</v>
      </c>
      <c r="V42" s="383">
        <f t="shared" ca="1" si="899"/>
        <v>0</v>
      </c>
      <c r="W42" s="384">
        <f t="shared" ca="1" si="900"/>
        <v>0</v>
      </c>
      <c r="X42" s="385">
        <f t="shared" ca="1" si="135"/>
        <v>0</v>
      </c>
      <c r="Y42" s="386">
        <f t="shared" ca="1" si="901"/>
        <v>0</v>
      </c>
      <c r="Z42" s="387" t="str">
        <f ca="1">IF(SUM(OFFSET(R$4:R$7,$AX42,0))=0,"",IFERROR(DG42,"")&amp;IF(SUM(OFFSET(R$4:R$7,$AX42,0))&lt;12,"?",""))</f>
        <v/>
      </c>
      <c r="AA42" s="50" t="str">
        <f ca="1">IF(AK42="","",(IF(V42=AG42,1)+IF(W42=AH42,1)+IF(X42=AI42,1)+IF(Y42=AJ42,1)+IF(Z42=AK42,1))/5*AB42)</f>
        <v/>
      </c>
      <c r="AB42" s="390">
        <v>5</v>
      </c>
      <c r="AC42" s="388">
        <f t="shared" ca="1" si="137"/>
        <v>0</v>
      </c>
      <c r="AD42" s="382">
        <f t="shared" ca="1" si="138"/>
        <v>0</v>
      </c>
      <c r="AE42" s="382">
        <f t="shared" ca="1" si="139"/>
        <v>0</v>
      </c>
      <c r="AF42" s="382">
        <f t="shared" ca="1" si="140"/>
        <v>0</v>
      </c>
      <c r="AG42" s="383">
        <f t="shared" ca="1" si="141"/>
        <v>0</v>
      </c>
      <c r="AH42" s="384">
        <f t="shared" ca="1" si="142"/>
        <v>0</v>
      </c>
      <c r="AI42" s="385">
        <f t="shared" ca="1" si="902"/>
        <v>0</v>
      </c>
      <c r="AJ42" s="386">
        <f t="shared" ca="1" si="144"/>
        <v>0</v>
      </c>
      <c r="AK42" s="389" t="str">
        <f ca="1">IF(SUM(OFFSET(AC$4:AC$7,$AX42,0))=0,"",IFERROR($GY42,"")&amp;IF(SUM(OFFSET(AC$4:AC$7,$AX42,0))&lt;12,"?",""))</f>
        <v/>
      </c>
      <c r="AL42" s="270" t="str">
        <f t="shared" si="1"/>
        <v>Eng-Pan</v>
      </c>
      <c r="AM42" s="270" t="str">
        <f t="shared" si="2"/>
        <v/>
      </c>
      <c r="AN42" s="270" t="str">
        <f t="shared" si="3"/>
        <v/>
      </c>
      <c r="AO42" s="271" t="str">
        <f t="shared" si="29"/>
        <v/>
      </c>
      <c r="AP42" s="271" t="str">
        <f t="shared" si="30"/>
        <v/>
      </c>
      <c r="AQ42" s="271" t="str">
        <f t="shared" si="31"/>
        <v/>
      </c>
      <c r="AR42" s="271" t="str">
        <f t="shared" si="32"/>
        <v/>
      </c>
      <c r="AS42" s="274" t="str">
        <f t="shared" si="302"/>
        <v>Tun</v>
      </c>
      <c r="AT42" s="272" t="str">
        <f t="shared" ca="1" si="903"/>
        <v/>
      </c>
      <c r="AU42" s="271" t="str">
        <f t="shared" ca="1" si="903"/>
        <v/>
      </c>
      <c r="AV42" s="271" t="str">
        <f t="shared" ca="1" si="903"/>
        <v/>
      </c>
      <c r="AW42" s="271" t="str">
        <f t="shared" ca="1" si="903"/>
        <v/>
      </c>
      <c r="AX42" s="272">
        <f t="shared" si="111"/>
        <v>36</v>
      </c>
      <c r="AY42" s="272">
        <v>3</v>
      </c>
      <c r="AZ42" s="272" t="str">
        <f t="shared" ca="1" si="904"/>
        <v/>
      </c>
      <c r="BA42" s="271" t="str">
        <f t="shared" ca="1" si="904"/>
        <v/>
      </c>
      <c r="BB42" s="271" t="str">
        <f t="shared" ca="1" si="904"/>
        <v/>
      </c>
      <c r="BC42" s="271" t="str">
        <f t="shared" ca="1" si="904"/>
        <v/>
      </c>
      <c r="BD42" s="273">
        <f t="shared" ca="1" si="905"/>
        <v>0</v>
      </c>
      <c r="BE42" s="272" t="str">
        <f t="shared" ca="1" si="906"/>
        <v/>
      </c>
      <c r="BF42" s="271" t="str">
        <f t="shared" ca="1" si="906"/>
        <v/>
      </c>
      <c r="BG42" s="271" t="str">
        <f t="shared" ca="1" si="906"/>
        <v/>
      </c>
      <c r="BH42" s="271" t="str">
        <f t="shared" ca="1" si="906"/>
        <v/>
      </c>
      <c r="BI42" s="273">
        <f t="shared" ca="1" si="907"/>
        <v>0</v>
      </c>
      <c r="BJ42" s="272" t="str">
        <f t="shared" ca="1" si="908"/>
        <v/>
      </c>
      <c r="BK42" s="271" t="str">
        <f t="shared" ca="1" si="908"/>
        <v/>
      </c>
      <c r="BL42" s="271" t="str">
        <f t="shared" ca="1" si="908"/>
        <v/>
      </c>
      <c r="BM42" s="271" t="str">
        <f t="shared" ca="1" si="908"/>
        <v/>
      </c>
      <c r="BN42" s="273">
        <f t="shared" ca="1" si="909"/>
        <v>0</v>
      </c>
      <c r="BO42"/>
      <c r="BQ42" s="276">
        <f t="shared" ca="1" si="910"/>
        <v>1</v>
      </c>
      <c r="BR42" s="282">
        <f ca="1">BD42+(IF(COUNTIF(OFFSET($BQ$4:$BQ$7,$AX42,0),$BQ42)&gt;1,IF($R42&gt;0,(MAX(OFFSET($R$4:$R$7,$AX42,0))-$R42)*0.1,)))*10^BR$3</f>
        <v>0</v>
      </c>
      <c r="BS42" s="304">
        <f t="shared" ca="1" si="911"/>
        <v>1</v>
      </c>
      <c r="BT42" s="294">
        <f t="shared" ca="1" si="912"/>
        <v>4</v>
      </c>
      <c r="BU42" s="294">
        <f t="shared" ca="1" si="913"/>
        <v>3</v>
      </c>
      <c r="BV42" s="288" t="str">
        <f t="shared" ca="1" si="914"/>
        <v>04 x 01e - 03</v>
      </c>
      <c r="BW42" s="298" t="str">
        <f t="shared" ca="1" si="915"/>
        <v>1/2/4</v>
      </c>
      <c r="BX42" s="301" t="e">
        <f t="shared" ca="1" si="916"/>
        <v>#VALUE!</v>
      </c>
      <c r="BY42" s="304" t="e">
        <f t="shared" ca="1" si="917"/>
        <v>#VALUE!</v>
      </c>
      <c r="BZ42" s="294">
        <f t="shared" ca="1" si="918"/>
        <v>4</v>
      </c>
      <c r="CA42" s="294">
        <f t="shared" ca="1" si="919"/>
        <v>3</v>
      </c>
      <c r="CB42" s="288" t="e">
        <f t="shared" ca="1" si="920"/>
        <v>#VALUE!</v>
      </c>
      <c r="CC42" s="298" t="e">
        <f t="shared" ca="1" si="921"/>
        <v>#VALUE!</v>
      </c>
      <c r="CD42" s="307" t="e">
        <f t="shared" ca="1" si="922"/>
        <v>#VALUE!</v>
      </c>
      <c r="CE42" s="304" t="e">
        <f t="shared" ca="1" si="923"/>
        <v>#VALUE!</v>
      </c>
      <c r="CF42" s="294">
        <f t="shared" ca="1" si="924"/>
        <v>4</v>
      </c>
      <c r="CG42" s="294">
        <f t="shared" ca="1" si="925"/>
        <v>3</v>
      </c>
      <c r="CH42" s="288" t="e">
        <f t="shared" ca="1" si="926"/>
        <v>#VALUE!</v>
      </c>
      <c r="CI42" s="298" t="e">
        <f t="shared" ca="1" si="927"/>
        <v>#VALUE!</v>
      </c>
      <c r="CJ42" s="310" t="e">
        <f t="shared" ca="1" si="928"/>
        <v>#VALUE!</v>
      </c>
      <c r="CK42" s="304" t="e">
        <f t="shared" ca="1" si="929"/>
        <v>#VALUE!</v>
      </c>
      <c r="CL42" s="294">
        <f t="shared" ca="1" si="930"/>
        <v>4</v>
      </c>
      <c r="CM42" s="294">
        <f t="shared" ca="1" si="931"/>
        <v>3</v>
      </c>
      <c r="CN42" s="288" t="e">
        <f t="shared" ca="1" si="932"/>
        <v>#VALUE!</v>
      </c>
      <c r="CO42" s="298" t="e">
        <f t="shared" ca="1" si="933"/>
        <v>#VALUE!</v>
      </c>
      <c r="CP42" s="313" t="e">
        <f t="shared" ca="1" si="934"/>
        <v>#VALUE!</v>
      </c>
      <c r="CQ42" s="304" t="e">
        <f t="shared" ca="1" si="935"/>
        <v>#VALUE!</v>
      </c>
      <c r="CR42" s="294">
        <f t="shared" ca="1" si="936"/>
        <v>4</v>
      </c>
      <c r="CS42" s="294">
        <f t="shared" ca="1" si="937"/>
        <v>3</v>
      </c>
      <c r="CT42" s="288" t="e">
        <f t="shared" ca="1" si="938"/>
        <v>#VALUE!</v>
      </c>
      <c r="CU42" s="298" t="e">
        <f t="shared" ca="1" si="939"/>
        <v>#VALUE!</v>
      </c>
      <c r="CV42" s="316" t="e">
        <f t="shared" ca="1" si="940"/>
        <v>#VALUE!</v>
      </c>
      <c r="CW42" s="304" t="e">
        <f t="shared" ca="1" si="941"/>
        <v>#VALUE!</v>
      </c>
      <c r="CX42" s="294">
        <f t="shared" ca="1" si="942"/>
        <v>4</v>
      </c>
      <c r="CY42" s="294">
        <f t="shared" ca="1" si="943"/>
        <v>3</v>
      </c>
      <c r="CZ42" s="288" t="e">
        <f t="shared" ca="1" si="944"/>
        <v>#VALUE!</v>
      </c>
      <c r="DA42" s="298" t="e">
        <f t="shared" ca="1" si="945"/>
        <v>#VALUE!</v>
      </c>
      <c r="DB42" s="319" t="e">
        <f t="shared" ca="1" si="946"/>
        <v>#VALUE!</v>
      </c>
      <c r="DC42" s="304" t="e">
        <f t="shared" ca="1" si="947"/>
        <v>#VALUE!</v>
      </c>
      <c r="DD42" s="322" t="e">
        <f t="shared" ca="1" si="191"/>
        <v>#VALUE!</v>
      </c>
      <c r="DE42" s="283" t="e">
        <f t="shared" ca="1" si="948"/>
        <v>#VALUE!</v>
      </c>
      <c r="DF42" s="325" t="e">
        <f t="shared" ca="1" si="193"/>
        <v>#VALUE!</v>
      </c>
      <c r="DG42" s="283" t="e">
        <f ca="1">RANK(DF42,OFFSET(DF$4:DF$7,$AX42,0))&amp;$E42</f>
        <v>#VALUE!</v>
      </c>
      <c r="DH42" s="348">
        <f ca="1">COUNTIF(OFFSET($DG$4:$DG$7,$AX42,0),$DN42)</f>
        <v>0</v>
      </c>
      <c r="DI42" s="357" t="str">
        <f ca="1">IFERROR(MATCH($DN42,OFFSET($DG$4:$DG$7,$AX42,0),0),"")</f>
        <v/>
      </c>
      <c r="DJ42" s="357" t="str">
        <f t="shared" ca="1" si="949"/>
        <v/>
      </c>
      <c r="DK42" s="357" t="str">
        <f t="shared" ca="1" si="949"/>
        <v/>
      </c>
      <c r="DL42" s="357" t="str">
        <f t="shared" ca="1" si="949"/>
        <v/>
      </c>
      <c r="DM42" s="350" t="str">
        <f ca="1">CONCATENATE(DI42,DJ42,DK42,DL42)</f>
        <v/>
      </c>
      <c r="DN42" s="351" t="s">
        <v>348</v>
      </c>
      <c r="DO42" s="351" t="str">
        <f ca="1">IF(SUM(OFFSET($R$4:$R$7,$AX42,0))&lt;12,"",
IF($DH42=0,$DO41,
IF($DH42=1,OFFSET($Q$4,VALUE(DM42)-1+$AX42,0),
IF($DH42=2,OFFSET($AS$4,VALUE(MID(DM42,1,1))-1+$AX42,0)&amp;"/"&amp;OFFSET($AS$4,VALUE(MID(DM42,2,1))-1+$AX42,0),
IF($DH42=3,OFFSET($AS$4,VALUE(MID(DM42,1,1))-1+$AX42,0)&amp;"/"&amp;OFFSET($AS$4,VALUE(MID(DM42,2,1))-1+$AX42,0)&amp;"/"&amp;OFFSET($AS$4,VALUE(MID(DM42,3,1))-1+$AX42,0),
CONCATENATE(OFFSET($AS$4,$AX42,0),"/",OFFSET($AS$5,$AX42,0),"/",OFFSET($AS$6,$AX42,0),"/",OFFSET($AS$7,$AX42,0)))))))</f>
        <v/>
      </c>
      <c r="DP42" s="351" t="str">
        <f ca="1">IFERROR(OFFSET($Q$51,MATCH(RIGHT($DN42),$Q$52:$Q$59,0),MATCH(VALUE(LEFT($DN42)),$R$51:$Z$51,0)),"")</f>
        <v/>
      </c>
      <c r="DQ42" s="351" t="str">
        <f t="shared" ca="1" si="950"/>
        <v/>
      </c>
      <c r="DR42" s="353" t="str">
        <f ca="1">IF(OR(R42&lt;1,DQ42=""),"",IF(LEFT(DQ42,3)="Noo","NIe",LEFT(DQ42,3))&amp;IF(ISERROR(MATCH(DQ42,$Q:$Q,0)),"?",""))</f>
        <v/>
      </c>
      <c r="DS42" s="201">
        <f t="shared" ca="1" si="195"/>
        <v>0</v>
      </c>
      <c r="DT42" s="203" t="str">
        <f t="shared" ca="1" si="196"/>
        <v/>
      </c>
      <c r="DU42" s="203" t="str">
        <f t="shared" ca="1" si="649"/>
        <v/>
      </c>
      <c r="DV42" s="203" t="str">
        <f t="shared" ca="1" si="649"/>
        <v/>
      </c>
      <c r="DW42" s="203" t="str">
        <f t="shared" ca="1" si="649"/>
        <v/>
      </c>
      <c r="DX42" s="195" t="str">
        <f t="shared" ca="1" si="951"/>
        <v/>
      </c>
      <c r="DY42" s="156" t="s">
        <v>348</v>
      </c>
      <c r="DZ42" s="156" t="str">
        <f ca="1">IF(SUM(OFFSET($AC$4:$AC$7,$AX42,0))&lt;12,"",
IF($DS42=0,$DZ41,
IF($DS42=1,OFFSET($Q$4,VALUE(DX42)-1+$AX42,0),
IF($DS42=2,OFFSET($AS$4,VALUE(MID(DX42,1,1))-1+$AX42,0)&amp;"/"&amp;OFFSET($AS$4,VALUE(MID(DX42,2,1))-1+$AX42,0),
IF($DS42=3,OFFSET($AS$4,VALUE(MID(DX42,1,1))-1+$AX42,0)&amp;"/"&amp;OFFSET($AS$4,VALUE(MID(DX42,2,1))-1+$AX42,0)&amp;"/"&amp;OFFSET($AS$4,VALUE(MID(DX42,3,1))-1+$AX42,0),
CONCATENATE(OFFSET($AS$4,$AX42,0),"/",OFFSET($AS$5,$AX42,0),"/",OFFSET($AS$6,$AX42,0),"/",OFFSET($AS$7,$AX42,0)))))))</f>
        <v/>
      </c>
      <c r="EA42" s="156" t="str">
        <f ca="1">IFERROR(OFFSET($Q$51,MATCH(RIGHT($DY42),$Q$52:$Q$59,0),MATCH(VALUE(LEFT($DY42)),$AC$51:$AK$51,0)),"")</f>
        <v/>
      </c>
      <c r="EB42" s="156" t="str">
        <f t="shared" ca="1" si="199"/>
        <v/>
      </c>
      <c r="EC42" s="156" t="str">
        <f ca="1">IF(OR(AC42&lt;1,EB42=""),"",LEFT(EB42,3)&amp;IF(ISERROR(MATCH(EB42,$Q:$Q,0)),"?",""))</f>
        <v/>
      </c>
      <c r="ED42" s="270" t="str">
        <f t="shared" si="842"/>
        <v>Eng-Pan</v>
      </c>
      <c r="EE42" s="270" t="str">
        <f t="shared" si="6"/>
        <v/>
      </c>
      <c r="EF42" s="270" t="str">
        <f t="shared" si="7"/>
        <v/>
      </c>
      <c r="EG42" s="271" t="str">
        <f t="shared" si="843"/>
        <v/>
      </c>
      <c r="EH42" s="271" t="str">
        <f t="shared" si="844"/>
        <v/>
      </c>
      <c r="EI42" s="271" t="str">
        <f t="shared" si="845"/>
        <v/>
      </c>
      <c r="EJ42" s="271" t="str">
        <f t="shared" si="75"/>
        <v/>
      </c>
      <c r="EK42" s="274" t="str">
        <f t="shared" si="351"/>
        <v>Tun</v>
      </c>
      <c r="EL42" s="272" t="str">
        <f t="shared" ca="1" si="952"/>
        <v/>
      </c>
      <c r="EM42" s="271" t="str">
        <f t="shared" ca="1" si="952"/>
        <v/>
      </c>
      <c r="EN42" s="271" t="str">
        <f t="shared" ca="1" si="952"/>
        <v/>
      </c>
      <c r="EO42" s="271" t="str">
        <f t="shared" ca="1" si="952"/>
        <v/>
      </c>
      <c r="EP42" s="272">
        <f t="shared" si="116"/>
        <v>36</v>
      </c>
      <c r="EQ42" s="272">
        <v>3</v>
      </c>
      <c r="ER42" s="272" t="str">
        <f t="shared" ca="1" si="953"/>
        <v/>
      </c>
      <c r="ES42" s="271" t="str">
        <f t="shared" ca="1" si="953"/>
        <v/>
      </c>
      <c r="ET42" s="271" t="str">
        <f t="shared" ca="1" si="953"/>
        <v/>
      </c>
      <c r="EU42" s="271" t="str">
        <f t="shared" ca="1" si="953"/>
        <v/>
      </c>
      <c r="EV42" s="273">
        <f t="shared" ca="1" si="954"/>
        <v>0</v>
      </c>
      <c r="EW42" s="272" t="str">
        <f t="shared" ca="1" si="955"/>
        <v/>
      </c>
      <c r="EX42" s="271" t="str">
        <f t="shared" ca="1" si="955"/>
        <v/>
      </c>
      <c r="EY42" s="271" t="str">
        <f t="shared" ca="1" si="955"/>
        <v/>
      </c>
      <c r="EZ42" s="271" t="str">
        <f t="shared" ca="1" si="955"/>
        <v/>
      </c>
      <c r="FA42" s="273">
        <f t="shared" ca="1" si="956"/>
        <v>0</v>
      </c>
      <c r="FB42" s="272" t="str">
        <f t="shared" ca="1" si="957"/>
        <v/>
      </c>
      <c r="FC42" s="271" t="str">
        <f t="shared" ca="1" si="957"/>
        <v/>
      </c>
      <c r="FD42" s="271" t="str">
        <f t="shared" ca="1" si="957"/>
        <v/>
      </c>
      <c r="FE42" s="271" t="str">
        <f t="shared" ca="1" si="957"/>
        <v/>
      </c>
      <c r="FF42" s="273">
        <f t="shared" ca="1" si="958"/>
        <v>0</v>
      </c>
      <c r="FG42"/>
      <c r="FI42" s="276">
        <f ca="1">RANK($EV42,OFFSET($EV$4:$EV$7,$AX42,0),0)</f>
        <v>1</v>
      </c>
      <c r="FJ42" s="282">
        <f ca="1">EV42+(IF(COUNTIF(OFFSET($FI$4:$FI$7,$AX42,0),$FI42)&gt;1,IF($AC42&gt;0,(MAX(OFFSET($AC$4:$AC$7,$AX42,0))-$AC42)*0.1,)))*10^FJ$3</f>
        <v>0</v>
      </c>
      <c r="FK42" s="304">
        <f ca="1">RANK($FJ42,OFFSET($FJ$4:$FJ$7,$AX42,0),0)</f>
        <v>1</v>
      </c>
      <c r="FL42" s="294">
        <f t="shared" ca="1" si="959"/>
        <v>4</v>
      </c>
      <c r="FM42" s="294">
        <f t="shared" ca="1" si="960"/>
        <v>3</v>
      </c>
      <c r="FN42" s="288" t="str">
        <f t="shared" ca="1" si="961"/>
        <v>04 x 01e - 03</v>
      </c>
      <c r="FO42" s="298" t="str">
        <f t="shared" ca="1" si="962"/>
        <v>1/2/4</v>
      </c>
      <c r="FP42" s="301" t="e">
        <f t="shared" ca="1" si="963"/>
        <v>#VALUE!</v>
      </c>
      <c r="FQ42" s="304" t="e">
        <f t="shared" ca="1" si="213"/>
        <v>#VALUE!</v>
      </c>
      <c r="FR42" s="294">
        <f t="shared" ca="1" si="964"/>
        <v>4</v>
      </c>
      <c r="FS42" s="294">
        <f t="shared" ca="1" si="965"/>
        <v>3</v>
      </c>
      <c r="FT42" s="288" t="e">
        <f t="shared" ca="1" si="966"/>
        <v>#VALUE!</v>
      </c>
      <c r="FU42" s="298" t="e">
        <f t="shared" ca="1" si="967"/>
        <v>#VALUE!</v>
      </c>
      <c r="FV42" s="307" t="e">
        <f t="shared" ca="1" si="968"/>
        <v>#VALUE!</v>
      </c>
      <c r="FW42" s="304" t="e">
        <f t="shared" ca="1" si="219"/>
        <v>#VALUE!</v>
      </c>
      <c r="FX42" s="294">
        <f t="shared" ca="1" si="970"/>
        <v>4</v>
      </c>
      <c r="FY42" s="294">
        <f t="shared" ca="1" si="971"/>
        <v>3</v>
      </c>
      <c r="FZ42" s="288" t="e">
        <f t="shared" ca="1" si="972"/>
        <v>#VALUE!</v>
      </c>
      <c r="GA42" s="298" t="e">
        <f t="shared" ca="1" si="973"/>
        <v>#VALUE!</v>
      </c>
      <c r="GB42" s="310" t="e">
        <f t="shared" ca="1" si="974"/>
        <v>#VALUE!</v>
      </c>
      <c r="GC42" s="304" t="e">
        <f t="shared" ca="1" si="975"/>
        <v>#VALUE!</v>
      </c>
      <c r="GD42" s="294">
        <f t="shared" ca="1" si="976"/>
        <v>4</v>
      </c>
      <c r="GE42" s="294">
        <f t="shared" ca="1" si="977"/>
        <v>3</v>
      </c>
      <c r="GF42" s="288" t="e">
        <f t="shared" ca="1" si="978"/>
        <v>#VALUE!</v>
      </c>
      <c r="GG42" s="298" t="e">
        <f t="shared" ca="1" si="979"/>
        <v>#VALUE!</v>
      </c>
      <c r="GH42" s="313" t="e">
        <f t="shared" ca="1" si="980"/>
        <v>#VALUE!</v>
      </c>
      <c r="GI42" s="304" t="e">
        <f t="shared" ca="1" si="981"/>
        <v>#VALUE!</v>
      </c>
      <c r="GJ42" s="294">
        <f t="shared" ca="1" si="982"/>
        <v>4</v>
      </c>
      <c r="GK42" s="294">
        <f t="shared" ca="1" si="983"/>
        <v>3</v>
      </c>
      <c r="GL42" s="288" t="e">
        <f t="shared" ca="1" si="984"/>
        <v>#VALUE!</v>
      </c>
      <c r="GM42" s="298" t="e">
        <f t="shared" ca="1" si="985"/>
        <v>#VALUE!</v>
      </c>
      <c r="GN42" s="316" t="e">
        <f t="shared" ca="1" si="986"/>
        <v>#VALUE!</v>
      </c>
      <c r="GO42" s="304" t="e">
        <f t="shared" ca="1" si="987"/>
        <v>#VALUE!</v>
      </c>
      <c r="GP42" s="294">
        <f t="shared" ca="1" si="988"/>
        <v>4</v>
      </c>
      <c r="GQ42" s="294">
        <f t="shared" ca="1" si="989"/>
        <v>3</v>
      </c>
      <c r="GR42" s="288" t="e">
        <f t="shared" ca="1" si="990"/>
        <v>#VALUE!</v>
      </c>
      <c r="GS42" s="298" t="e">
        <f t="shared" ca="1" si="991"/>
        <v>#VALUE!</v>
      </c>
      <c r="GT42" s="319" t="e">
        <f t="shared" ca="1" si="992"/>
        <v>#VALUE!</v>
      </c>
      <c r="GU42" s="304" t="e">
        <f t="shared" ca="1" si="993"/>
        <v>#VALUE!</v>
      </c>
      <c r="GV42" s="322" t="e">
        <f ca="1">GT42+IF(COUNTIF(OFFSET($GU$4:$GU$7,$AX42,0),GU42)&gt;1,FA42*10^GV$3)</f>
        <v>#VALUE!</v>
      </c>
      <c r="GW42" s="283" t="e">
        <f t="shared" ca="1" si="994"/>
        <v>#VALUE!</v>
      </c>
      <c r="GX42" s="325" t="e">
        <f ca="1">GV42+IF(COUNTIF(OFFSET($GW$4:$GW$7,$AX42,0),GW42)&gt;1,FF42*10^GX$3)</f>
        <v>#VALUE!</v>
      </c>
      <c r="GY42" s="283" t="e">
        <f ca="1">RANK(GX42,OFFSET(GX$4:GX$7,$AX42,0))&amp;$E42</f>
        <v>#VALUE!</v>
      </c>
      <c r="GZ42"/>
      <c r="HA42"/>
      <c r="HB42"/>
      <c r="HC42"/>
      <c r="HD42"/>
      <c r="HE42"/>
      <c r="HF42"/>
      <c r="HG42"/>
      <c r="HH42"/>
    </row>
    <row r="43" spans="1:216" x14ac:dyDescent="0.25">
      <c r="A43" s="41">
        <v>46</v>
      </c>
      <c r="B43" s="42">
        <v>43279</v>
      </c>
      <c r="C43" s="43">
        <v>0.83333333333333337</v>
      </c>
      <c r="D43" s="44" t="s">
        <v>256</v>
      </c>
      <c r="E43" s="74" t="s">
        <v>274</v>
      </c>
      <c r="F43" s="244" t="s">
        <v>276</v>
      </c>
      <c r="G43" s="245" t="s">
        <v>277</v>
      </c>
      <c r="H43" s="56"/>
      <c r="I43" s="57"/>
      <c r="J43" s="49"/>
      <c r="K43" s="50" t="str">
        <f t="shared" si="0"/>
        <v/>
      </c>
      <c r="L43" s="51">
        <v>10</v>
      </c>
      <c r="M43" s="49"/>
      <c r="N43" s="58"/>
      <c r="O43" s="59"/>
      <c r="P43" s="60" t="s">
        <v>284</v>
      </c>
      <c r="Q43" s="260" t="s">
        <v>134</v>
      </c>
      <c r="R43" s="382">
        <f t="shared" ca="1" si="898"/>
        <v>0</v>
      </c>
      <c r="S43" s="382">
        <f t="shared" ca="1" si="130"/>
        <v>0</v>
      </c>
      <c r="T43" s="382">
        <f t="shared" ca="1" si="131"/>
        <v>0</v>
      </c>
      <c r="U43" s="382">
        <f t="shared" ca="1" si="132"/>
        <v>0</v>
      </c>
      <c r="V43" s="383">
        <f t="shared" ca="1" si="899"/>
        <v>0</v>
      </c>
      <c r="W43" s="384">
        <f t="shared" ca="1" si="900"/>
        <v>0</v>
      </c>
      <c r="X43" s="385">
        <f t="shared" ca="1" si="135"/>
        <v>0</v>
      </c>
      <c r="Y43" s="386">
        <f t="shared" ca="1" si="901"/>
        <v>0</v>
      </c>
      <c r="Z43" s="387" t="str">
        <f ca="1">IF(SUM(OFFSET(R$4:R$7,$AX43,0))=0,"",IFERROR(DG43,"")&amp;IF(SUM(OFFSET(R$4:R$7,$AX43,0))&lt;12,"?",""))</f>
        <v/>
      </c>
      <c r="AA43" s="50" t="str">
        <f ca="1">IF(AK43="","",(IF(V43=AG43,1)+IF(W43=AH43,1)+IF(X43=AI43,1)+IF(Y43=AJ43,1)+IF(Z43=AK43,1))/5*AB43)</f>
        <v/>
      </c>
      <c r="AB43" s="390">
        <v>5</v>
      </c>
      <c r="AC43" s="388">
        <f t="shared" ca="1" si="137"/>
        <v>0</v>
      </c>
      <c r="AD43" s="382">
        <f t="shared" ca="1" si="138"/>
        <v>0</v>
      </c>
      <c r="AE43" s="382">
        <f t="shared" ca="1" si="139"/>
        <v>0</v>
      </c>
      <c r="AF43" s="382">
        <f t="shared" ca="1" si="140"/>
        <v>0</v>
      </c>
      <c r="AG43" s="383">
        <f t="shared" ca="1" si="141"/>
        <v>0</v>
      </c>
      <c r="AH43" s="384">
        <f t="shared" ca="1" si="142"/>
        <v>0</v>
      </c>
      <c r="AI43" s="385">
        <f t="shared" ca="1" si="902"/>
        <v>0</v>
      </c>
      <c r="AJ43" s="386">
        <f t="shared" ca="1" si="144"/>
        <v>0</v>
      </c>
      <c r="AK43" s="389" t="str">
        <f ca="1">IF(SUM(OFFSET(AC$4:AC$7,$AX43,0))=0,"",IFERROR($GY43,"")&amp;IF(SUM(OFFSET(AC$4:AC$7,$AX43,0))&lt;12,"?",""))</f>
        <v/>
      </c>
      <c r="AL43" s="270" t="str">
        <f t="shared" si="1"/>
        <v>Pan-Tun</v>
      </c>
      <c r="AM43" s="270" t="str">
        <f t="shared" si="2"/>
        <v/>
      </c>
      <c r="AN43" s="270" t="str">
        <f t="shared" si="3"/>
        <v/>
      </c>
      <c r="AO43" s="271" t="str">
        <f t="shared" si="29"/>
        <v/>
      </c>
      <c r="AP43" s="271" t="str">
        <f t="shared" si="30"/>
        <v/>
      </c>
      <c r="AQ43" s="271" t="str">
        <f t="shared" si="31"/>
        <v/>
      </c>
      <c r="AR43" s="271" t="str">
        <f t="shared" si="32"/>
        <v/>
      </c>
      <c r="AS43" s="274" t="str">
        <f t="shared" si="302"/>
        <v>Eng</v>
      </c>
      <c r="AT43" s="272" t="str">
        <f t="shared" ca="1" si="903"/>
        <v/>
      </c>
      <c r="AU43" s="271" t="str">
        <f t="shared" ca="1" si="903"/>
        <v/>
      </c>
      <c r="AV43" s="271" t="str">
        <f t="shared" ca="1" si="903"/>
        <v/>
      </c>
      <c r="AW43" s="271" t="str">
        <f t="shared" ca="1" si="903"/>
        <v/>
      </c>
      <c r="AX43" s="272">
        <f t="shared" si="111"/>
        <v>36</v>
      </c>
      <c r="AY43" s="272">
        <v>4</v>
      </c>
      <c r="AZ43" s="272" t="str">
        <f t="shared" ca="1" si="904"/>
        <v/>
      </c>
      <c r="BA43" s="271" t="str">
        <f t="shared" ca="1" si="904"/>
        <v/>
      </c>
      <c r="BB43" s="271" t="str">
        <f t="shared" ca="1" si="904"/>
        <v/>
      </c>
      <c r="BC43" s="271" t="str">
        <f t="shared" ca="1" si="904"/>
        <v/>
      </c>
      <c r="BD43" s="273">
        <f t="shared" ca="1" si="905"/>
        <v>0</v>
      </c>
      <c r="BE43" s="272" t="str">
        <f t="shared" ca="1" si="906"/>
        <v/>
      </c>
      <c r="BF43" s="271" t="str">
        <f t="shared" ca="1" si="906"/>
        <v/>
      </c>
      <c r="BG43" s="271" t="str">
        <f t="shared" ca="1" si="906"/>
        <v/>
      </c>
      <c r="BH43" s="271" t="str">
        <f t="shared" ca="1" si="906"/>
        <v/>
      </c>
      <c r="BI43" s="273">
        <f t="shared" ca="1" si="907"/>
        <v>0</v>
      </c>
      <c r="BJ43" s="272" t="str">
        <f t="shared" ca="1" si="908"/>
        <v/>
      </c>
      <c r="BK43" s="271" t="str">
        <f t="shared" ca="1" si="908"/>
        <v/>
      </c>
      <c r="BL43" s="271" t="str">
        <f t="shared" ca="1" si="908"/>
        <v/>
      </c>
      <c r="BM43" s="271" t="str">
        <f t="shared" ca="1" si="908"/>
        <v/>
      </c>
      <c r="BN43" s="273">
        <f t="shared" ca="1" si="909"/>
        <v>0</v>
      </c>
      <c r="BO43"/>
      <c r="BQ43" s="277">
        <f t="shared" ca="1" si="910"/>
        <v>1</v>
      </c>
      <c r="BR43" s="284">
        <f ca="1">BD43+(IF(COUNTIF(OFFSET($BQ$4:$BQ$7,$AX43,0),$BQ43)&gt;1,IF($R43&gt;0,(MAX(OFFSET($R$4:$R$7,$AX43,0))-$R43)*0.1,)))*10^BR$3</f>
        <v>0</v>
      </c>
      <c r="BS43" s="305">
        <f t="shared" ca="1" si="911"/>
        <v>1</v>
      </c>
      <c r="BT43" s="295">
        <f t="shared" ca="1" si="912"/>
        <v>4</v>
      </c>
      <c r="BU43" s="295">
        <f t="shared" ca="1" si="913"/>
        <v>4</v>
      </c>
      <c r="BV43" s="289" t="str">
        <f t="shared" ca="1" si="914"/>
        <v>04 x 01e - 04</v>
      </c>
      <c r="BW43" s="299" t="str">
        <f t="shared" ca="1" si="915"/>
        <v>1/2/3</v>
      </c>
      <c r="BX43" s="302" t="e">
        <f t="shared" ca="1" si="916"/>
        <v>#VALUE!</v>
      </c>
      <c r="BY43" s="305" t="e">
        <f t="shared" ca="1" si="917"/>
        <v>#VALUE!</v>
      </c>
      <c r="BZ43" s="295">
        <f t="shared" ca="1" si="918"/>
        <v>4</v>
      </c>
      <c r="CA43" s="295">
        <f t="shared" ca="1" si="919"/>
        <v>4</v>
      </c>
      <c r="CB43" s="289" t="e">
        <f t="shared" ca="1" si="920"/>
        <v>#VALUE!</v>
      </c>
      <c r="CC43" s="299" t="e">
        <f t="shared" ca="1" si="921"/>
        <v>#VALUE!</v>
      </c>
      <c r="CD43" s="308" t="e">
        <f t="shared" ca="1" si="922"/>
        <v>#VALUE!</v>
      </c>
      <c r="CE43" s="305" t="e">
        <f t="shared" ca="1" si="923"/>
        <v>#VALUE!</v>
      </c>
      <c r="CF43" s="295">
        <f t="shared" ca="1" si="924"/>
        <v>4</v>
      </c>
      <c r="CG43" s="295">
        <f t="shared" ca="1" si="925"/>
        <v>4</v>
      </c>
      <c r="CH43" s="289" t="e">
        <f t="shared" ca="1" si="926"/>
        <v>#VALUE!</v>
      </c>
      <c r="CI43" s="299" t="e">
        <f t="shared" ca="1" si="927"/>
        <v>#VALUE!</v>
      </c>
      <c r="CJ43" s="311" t="e">
        <f t="shared" ca="1" si="928"/>
        <v>#VALUE!</v>
      </c>
      <c r="CK43" s="305" t="e">
        <f t="shared" ca="1" si="929"/>
        <v>#VALUE!</v>
      </c>
      <c r="CL43" s="295">
        <f t="shared" ca="1" si="930"/>
        <v>4</v>
      </c>
      <c r="CM43" s="295">
        <f t="shared" ca="1" si="931"/>
        <v>4</v>
      </c>
      <c r="CN43" s="289" t="e">
        <f t="shared" ca="1" si="932"/>
        <v>#VALUE!</v>
      </c>
      <c r="CO43" s="299" t="e">
        <f t="shared" ca="1" si="933"/>
        <v>#VALUE!</v>
      </c>
      <c r="CP43" s="314" t="e">
        <f t="shared" ca="1" si="934"/>
        <v>#VALUE!</v>
      </c>
      <c r="CQ43" s="305" t="e">
        <f t="shared" ca="1" si="935"/>
        <v>#VALUE!</v>
      </c>
      <c r="CR43" s="295">
        <f t="shared" ca="1" si="936"/>
        <v>4</v>
      </c>
      <c r="CS43" s="295">
        <f t="shared" ca="1" si="937"/>
        <v>4</v>
      </c>
      <c r="CT43" s="289" t="e">
        <f t="shared" ca="1" si="938"/>
        <v>#VALUE!</v>
      </c>
      <c r="CU43" s="299" t="e">
        <f t="shared" ca="1" si="939"/>
        <v>#VALUE!</v>
      </c>
      <c r="CV43" s="317" t="e">
        <f t="shared" ca="1" si="940"/>
        <v>#VALUE!</v>
      </c>
      <c r="CW43" s="305" t="e">
        <f t="shared" ca="1" si="941"/>
        <v>#VALUE!</v>
      </c>
      <c r="CX43" s="295">
        <f t="shared" ca="1" si="942"/>
        <v>4</v>
      </c>
      <c r="CY43" s="295">
        <f t="shared" ca="1" si="943"/>
        <v>4</v>
      </c>
      <c r="CZ43" s="289" t="e">
        <f t="shared" ca="1" si="944"/>
        <v>#VALUE!</v>
      </c>
      <c r="DA43" s="299" t="e">
        <f t="shared" ca="1" si="945"/>
        <v>#VALUE!</v>
      </c>
      <c r="DB43" s="320" t="e">
        <f t="shared" ca="1" si="946"/>
        <v>#VALUE!</v>
      </c>
      <c r="DC43" s="305" t="e">
        <f t="shared" ca="1" si="947"/>
        <v>#VALUE!</v>
      </c>
      <c r="DD43" s="323" t="e">
        <f t="shared" ca="1" si="191"/>
        <v>#VALUE!</v>
      </c>
      <c r="DE43" s="285" t="e">
        <f t="shared" ca="1" si="948"/>
        <v>#VALUE!</v>
      </c>
      <c r="DF43" s="326" t="e">
        <f t="shared" ca="1" si="193"/>
        <v>#VALUE!</v>
      </c>
      <c r="DG43" s="285" t="e">
        <f ca="1">RANK(DF43,OFFSET(DF$4:DF$7,$AX43,0))&amp;$E43</f>
        <v>#VALUE!</v>
      </c>
      <c r="DH43" s="348">
        <f ca="1">COUNTIF(OFFSET($DG$4:$DG$7,$AX43,0),$DN43)</f>
        <v>0</v>
      </c>
      <c r="DI43" s="357" t="str">
        <f ca="1">IFERROR(MATCH($DN43,OFFSET($DG$4:$DG$7,$AX43,0),0),"")</f>
        <v/>
      </c>
      <c r="DJ43" s="357" t="str">
        <f t="shared" ca="1" si="949"/>
        <v/>
      </c>
      <c r="DK43" s="357" t="str">
        <f t="shared" ca="1" si="949"/>
        <v/>
      </c>
      <c r="DL43" s="357" t="str">
        <f t="shared" ca="1" si="949"/>
        <v/>
      </c>
      <c r="DM43" s="350" t="str">
        <f ca="1">CONCATENATE(DI43,DJ43,DK43,DL43)</f>
        <v/>
      </c>
      <c r="DN43" s="351" t="s">
        <v>349</v>
      </c>
      <c r="DO43" s="351" t="str">
        <f ca="1">IF(SUM(OFFSET($R$4:$R$7,$AX43,0))&lt;12,"",
IF($DH43=0,$DO42,
IF($DH43=1,OFFSET($Q$4,VALUE(DM43)-1+$AX43,0),
IF($DH43=2,OFFSET($AS$4,VALUE(MID(DM43,1,1))-1+$AX43,0)&amp;"/"&amp;OFFSET($AS$4,VALUE(MID(DM43,2,1))-1+$AX43,0),
IF($DH43=3,OFFSET($AS$4,VALUE(MID(DM43,1,1))-1+$AX43,0)&amp;"/"&amp;OFFSET($AS$4,VALUE(MID(DM43,2,1))-1+$AX43,0)&amp;"/"&amp;OFFSET($AS$4,VALUE(MID(DM43,3,1))-1+$AX43,0),
CONCATENATE(OFFSET($AS$4,$AX43,0),"/",OFFSET($AS$5,$AX43,0),"/",OFFSET($AS$6,$AX43,0),"/",OFFSET($AS$7,$AX43,0)))))))</f>
        <v/>
      </c>
      <c r="DP43" s="351" t="str">
        <f ca="1">IFERROR(OFFSET($Q$51,MATCH(RIGHT($DN43),$Q$52:$Q$59,0),MATCH(VALUE(LEFT($DN43)),$R$51:$Z$51,0)),"")</f>
        <v/>
      </c>
      <c r="DQ43" s="351" t="str">
        <f t="shared" ca="1" si="950"/>
        <v/>
      </c>
      <c r="DR43" s="353" t="str">
        <f ca="1">IF(OR(R43&lt;1,DQ43=""),"",IF(LEFT(DQ43,3)="Noo","NIe",LEFT(DQ43,3))&amp;IF(ISERROR(MATCH(DQ43,$Q:$Q,0)),"?",""))</f>
        <v/>
      </c>
      <c r="DS43" s="201">
        <f t="shared" ca="1" si="195"/>
        <v>0</v>
      </c>
      <c r="DT43" s="203" t="str">
        <f t="shared" ca="1" si="196"/>
        <v/>
      </c>
      <c r="DU43" s="203" t="str">
        <f t="shared" ca="1" si="649"/>
        <v/>
      </c>
      <c r="DV43" s="203" t="str">
        <f t="shared" ca="1" si="649"/>
        <v/>
      </c>
      <c r="DW43" s="203" t="str">
        <f t="shared" ca="1" si="649"/>
        <v/>
      </c>
      <c r="DX43" s="195" t="str">
        <f t="shared" ca="1" si="951"/>
        <v/>
      </c>
      <c r="DY43" s="156" t="s">
        <v>349</v>
      </c>
      <c r="DZ43" s="156" t="str">
        <f ca="1">IF(SUM(OFFSET($AC$4:$AC$7,$AX43,0))&lt;12,"",
IF($DS43=0,$DZ42,
IF($DS43=1,OFFSET($Q$4,VALUE(DX43)-1+$AX43,0),
IF($DS43=2,OFFSET($AS$4,VALUE(MID(DX43,1,1))-1+$AX43,0)&amp;"/"&amp;OFFSET($AS$4,VALUE(MID(DX43,2,1))-1+$AX43,0),
IF($DS43=3,OFFSET($AS$4,VALUE(MID(DX43,1,1))-1+$AX43,0)&amp;"/"&amp;OFFSET($AS$4,VALUE(MID(DX43,2,1))-1+$AX43,0)&amp;"/"&amp;OFFSET($AS$4,VALUE(MID(DX43,3,1))-1+$AX43,0),
CONCATENATE(OFFSET($AS$4,$AX43,0),"/",OFFSET($AS$5,$AX43,0),"/",OFFSET($AS$6,$AX43,0),"/",OFFSET($AS$7,$AX43,0)))))))</f>
        <v/>
      </c>
      <c r="EA43" s="156" t="str">
        <f ca="1">IFERROR(OFFSET($Q$51,MATCH(RIGHT($DY43),$Q$52:$Q$59,0),MATCH(VALUE(LEFT($DY43)),$AC$51:$AK$51,0)),"")</f>
        <v/>
      </c>
      <c r="EB43" s="156" t="str">
        <f t="shared" ca="1" si="199"/>
        <v/>
      </c>
      <c r="EC43" s="156" t="str">
        <f ca="1">IF(OR(AC43&lt;1,EB43=""),"",LEFT(EB43,3)&amp;IF(ISERROR(MATCH(EB43,$Q:$Q,0)),"?",""))</f>
        <v/>
      </c>
      <c r="ED43" s="270" t="str">
        <f t="shared" si="842"/>
        <v>Pan-Tun</v>
      </c>
      <c r="EE43" s="270" t="str">
        <f t="shared" si="6"/>
        <v/>
      </c>
      <c r="EF43" s="270" t="str">
        <f t="shared" si="7"/>
        <v/>
      </c>
      <c r="EG43" s="271" t="str">
        <f t="shared" si="843"/>
        <v/>
      </c>
      <c r="EH43" s="271" t="str">
        <f t="shared" si="844"/>
        <v/>
      </c>
      <c r="EI43" s="271" t="str">
        <f t="shared" si="845"/>
        <v/>
      </c>
      <c r="EJ43" s="271" t="str">
        <f t="shared" si="75"/>
        <v/>
      </c>
      <c r="EK43" s="274" t="str">
        <f t="shared" si="351"/>
        <v>Eng</v>
      </c>
      <c r="EL43" s="272" t="str">
        <f t="shared" ca="1" si="952"/>
        <v/>
      </c>
      <c r="EM43" s="271" t="str">
        <f t="shared" ca="1" si="952"/>
        <v/>
      </c>
      <c r="EN43" s="271" t="str">
        <f t="shared" ca="1" si="952"/>
        <v/>
      </c>
      <c r="EO43" s="271" t="str">
        <f t="shared" ca="1" si="952"/>
        <v/>
      </c>
      <c r="EP43" s="272">
        <f t="shared" si="116"/>
        <v>36</v>
      </c>
      <c r="EQ43" s="272">
        <v>4</v>
      </c>
      <c r="ER43" s="272" t="str">
        <f t="shared" ca="1" si="953"/>
        <v/>
      </c>
      <c r="ES43" s="271" t="str">
        <f t="shared" ca="1" si="953"/>
        <v/>
      </c>
      <c r="ET43" s="271" t="str">
        <f t="shared" ca="1" si="953"/>
        <v/>
      </c>
      <c r="EU43" s="271" t="str">
        <f t="shared" ca="1" si="953"/>
        <v/>
      </c>
      <c r="EV43" s="273">
        <f t="shared" ca="1" si="954"/>
        <v>0</v>
      </c>
      <c r="EW43" s="272" t="str">
        <f t="shared" ca="1" si="955"/>
        <v/>
      </c>
      <c r="EX43" s="271" t="str">
        <f t="shared" ca="1" si="955"/>
        <v/>
      </c>
      <c r="EY43" s="271" t="str">
        <f t="shared" ca="1" si="955"/>
        <v/>
      </c>
      <c r="EZ43" s="271" t="str">
        <f t="shared" ca="1" si="955"/>
        <v/>
      </c>
      <c r="FA43" s="273">
        <f t="shared" ca="1" si="956"/>
        <v>0</v>
      </c>
      <c r="FB43" s="272" t="str">
        <f t="shared" ca="1" si="957"/>
        <v/>
      </c>
      <c r="FC43" s="271" t="str">
        <f t="shared" ca="1" si="957"/>
        <v/>
      </c>
      <c r="FD43" s="271" t="str">
        <f t="shared" ca="1" si="957"/>
        <v/>
      </c>
      <c r="FE43" s="271" t="str">
        <f t="shared" ca="1" si="957"/>
        <v/>
      </c>
      <c r="FF43" s="273">
        <f t="shared" ca="1" si="958"/>
        <v>0</v>
      </c>
      <c r="FG43"/>
      <c r="FI43" s="277">
        <f ca="1">RANK($EV43,OFFSET($EV$4:$EV$7,$AX43,0),0)</f>
        <v>1</v>
      </c>
      <c r="FJ43" s="284">
        <f ca="1">EV43+(IF(COUNTIF(OFFSET($FI$4:$FI$7,$AX43,0),$FI43)&gt;1,IF($AC43&gt;0,(MAX(OFFSET($AC$4:$AC$7,$AX43,0))-$AC43)*0.1,)))*10^FJ$3</f>
        <v>0</v>
      </c>
      <c r="FK43" s="305">
        <f ca="1">RANK($FJ43,OFFSET($FJ$4:$FJ$7,$AX43,0),0)</f>
        <v>1</v>
      </c>
      <c r="FL43" s="295">
        <f t="shared" ca="1" si="959"/>
        <v>4</v>
      </c>
      <c r="FM43" s="295">
        <f t="shared" ca="1" si="960"/>
        <v>4</v>
      </c>
      <c r="FN43" s="289" t="str">
        <f t="shared" ca="1" si="961"/>
        <v>04 x 01e - 04</v>
      </c>
      <c r="FO43" s="299" t="str">
        <f t="shared" ca="1" si="962"/>
        <v>1/2/3</v>
      </c>
      <c r="FP43" s="302" t="e">
        <f t="shared" ca="1" si="963"/>
        <v>#VALUE!</v>
      </c>
      <c r="FQ43" s="305" t="e">
        <f t="shared" ca="1" si="213"/>
        <v>#VALUE!</v>
      </c>
      <c r="FR43" s="295">
        <f t="shared" ca="1" si="964"/>
        <v>4</v>
      </c>
      <c r="FS43" s="295">
        <f t="shared" ca="1" si="965"/>
        <v>4</v>
      </c>
      <c r="FT43" s="289" t="e">
        <f t="shared" ca="1" si="966"/>
        <v>#VALUE!</v>
      </c>
      <c r="FU43" s="299" t="e">
        <f t="shared" ca="1" si="967"/>
        <v>#VALUE!</v>
      </c>
      <c r="FV43" s="308" t="e">
        <f t="shared" ca="1" si="968"/>
        <v>#VALUE!</v>
      </c>
      <c r="FW43" s="305" t="e">
        <f t="shared" ca="1" si="219"/>
        <v>#VALUE!</v>
      </c>
      <c r="FX43" s="295">
        <f t="shared" ca="1" si="970"/>
        <v>4</v>
      </c>
      <c r="FY43" s="295">
        <f t="shared" ca="1" si="971"/>
        <v>4</v>
      </c>
      <c r="FZ43" s="289" t="e">
        <f t="shared" ca="1" si="972"/>
        <v>#VALUE!</v>
      </c>
      <c r="GA43" s="299" t="e">
        <f t="shared" ca="1" si="973"/>
        <v>#VALUE!</v>
      </c>
      <c r="GB43" s="311" t="e">
        <f t="shared" ca="1" si="974"/>
        <v>#VALUE!</v>
      </c>
      <c r="GC43" s="305" t="e">
        <f t="shared" ca="1" si="975"/>
        <v>#VALUE!</v>
      </c>
      <c r="GD43" s="295">
        <f t="shared" ca="1" si="976"/>
        <v>4</v>
      </c>
      <c r="GE43" s="295">
        <f t="shared" ca="1" si="977"/>
        <v>4</v>
      </c>
      <c r="GF43" s="289" t="e">
        <f t="shared" ca="1" si="978"/>
        <v>#VALUE!</v>
      </c>
      <c r="GG43" s="299" t="e">
        <f t="shared" ca="1" si="979"/>
        <v>#VALUE!</v>
      </c>
      <c r="GH43" s="314" t="e">
        <f t="shared" ca="1" si="980"/>
        <v>#VALUE!</v>
      </c>
      <c r="GI43" s="305" t="e">
        <f t="shared" ca="1" si="981"/>
        <v>#VALUE!</v>
      </c>
      <c r="GJ43" s="295">
        <f t="shared" ca="1" si="982"/>
        <v>4</v>
      </c>
      <c r="GK43" s="295">
        <f t="shared" ca="1" si="983"/>
        <v>4</v>
      </c>
      <c r="GL43" s="289" t="e">
        <f t="shared" ca="1" si="984"/>
        <v>#VALUE!</v>
      </c>
      <c r="GM43" s="299" t="e">
        <f t="shared" ca="1" si="985"/>
        <v>#VALUE!</v>
      </c>
      <c r="GN43" s="317" t="e">
        <f t="shared" ca="1" si="986"/>
        <v>#VALUE!</v>
      </c>
      <c r="GO43" s="305" t="e">
        <f t="shared" ca="1" si="987"/>
        <v>#VALUE!</v>
      </c>
      <c r="GP43" s="295">
        <f t="shared" ca="1" si="988"/>
        <v>4</v>
      </c>
      <c r="GQ43" s="295">
        <f t="shared" ca="1" si="989"/>
        <v>4</v>
      </c>
      <c r="GR43" s="289" t="e">
        <f t="shared" ca="1" si="990"/>
        <v>#VALUE!</v>
      </c>
      <c r="GS43" s="299" t="e">
        <f t="shared" ca="1" si="991"/>
        <v>#VALUE!</v>
      </c>
      <c r="GT43" s="320" t="e">
        <f t="shared" ca="1" si="992"/>
        <v>#VALUE!</v>
      </c>
      <c r="GU43" s="305" t="e">
        <f t="shared" ca="1" si="993"/>
        <v>#VALUE!</v>
      </c>
      <c r="GV43" s="323" t="e">
        <f ca="1">GT43+IF(COUNTIF(OFFSET($GU$4:$GU$7,$AX43,0),GU43)&gt;1,FA43*10^GV$3)</f>
        <v>#VALUE!</v>
      </c>
      <c r="GW43" s="285" t="e">
        <f t="shared" ca="1" si="994"/>
        <v>#VALUE!</v>
      </c>
      <c r="GX43" s="326" t="e">
        <f ca="1">GV43+IF(COUNTIF(OFFSET($GW$4:$GW$7,$AX43,0),GW43)&gt;1,FF43*10^GX$3)</f>
        <v>#VALUE!</v>
      </c>
      <c r="GY43" s="285" t="e">
        <f ca="1">RANK(GX43,OFFSET(GX$4:GX$7,$AX43,0))&amp;$E43</f>
        <v>#VALUE!</v>
      </c>
      <c r="GZ43"/>
      <c r="HA43"/>
      <c r="HB43"/>
      <c r="HC43"/>
      <c r="HD43"/>
      <c r="HE43"/>
      <c r="HF43"/>
      <c r="HG43"/>
      <c r="HH43"/>
    </row>
    <row r="44" spans="1:216" ht="15.75" thickBot="1" x14ac:dyDescent="0.3">
      <c r="A44" s="41">
        <v>45</v>
      </c>
      <c r="B44" s="42">
        <v>43279</v>
      </c>
      <c r="C44" s="43">
        <v>0.83333333333333337</v>
      </c>
      <c r="D44" s="44" t="s">
        <v>257</v>
      </c>
      <c r="E44" s="75" t="s">
        <v>274</v>
      </c>
      <c r="F44" s="246" t="s">
        <v>134</v>
      </c>
      <c r="G44" s="247" t="s">
        <v>155</v>
      </c>
      <c r="H44" s="56"/>
      <c r="I44" s="57"/>
      <c r="J44" s="49"/>
      <c r="K44" s="50" t="str">
        <f t="shared" si="0"/>
        <v/>
      </c>
      <c r="L44" s="51">
        <v>10</v>
      </c>
      <c r="M44" s="49"/>
      <c r="N44" s="58"/>
      <c r="O44" s="59"/>
      <c r="P44" s="61"/>
      <c r="Q44" s="371"/>
      <c r="R44" s="391"/>
      <c r="S44" s="391"/>
      <c r="T44" s="391"/>
      <c r="U44" s="391"/>
      <c r="V44" s="391"/>
      <c r="W44" s="391"/>
      <c r="X44" s="391"/>
      <c r="Y44" s="391"/>
      <c r="Z44" s="392"/>
      <c r="AA44" s="50"/>
      <c r="AB44" s="390"/>
      <c r="AC44" s="393"/>
      <c r="AD44" s="394"/>
      <c r="AE44" s="394"/>
      <c r="AF44" s="394"/>
      <c r="AG44" s="394"/>
      <c r="AH44" s="394"/>
      <c r="AI44" s="394"/>
      <c r="AJ44" s="394"/>
      <c r="AK44" s="392"/>
      <c r="AL44" s="270" t="str">
        <f t="shared" si="1"/>
        <v>Eng-Bel</v>
      </c>
      <c r="AM44" s="270" t="str">
        <f t="shared" si="2"/>
        <v/>
      </c>
      <c r="AN44" s="270" t="str">
        <f t="shared" si="3"/>
        <v/>
      </c>
      <c r="AO44" s="271" t="str">
        <f t="shared" si="29"/>
        <v/>
      </c>
      <c r="AP44" s="271" t="str">
        <f t="shared" si="30"/>
        <v/>
      </c>
      <c r="AQ44" s="271" t="str">
        <f t="shared" si="31"/>
        <v/>
      </c>
      <c r="AR44" s="271" t="str">
        <f t="shared" si="32"/>
        <v/>
      </c>
      <c r="AS44" s="271"/>
      <c r="AT44" s="271"/>
      <c r="AU44" s="271"/>
      <c r="AV44" s="271"/>
      <c r="AW44" s="271"/>
      <c r="AX44" s="272" t="str">
        <f t="shared" si="111"/>
        <v/>
      </c>
      <c r="AY44" s="271"/>
      <c r="AZ44" s="271"/>
      <c r="BA44" s="271"/>
      <c r="BB44" s="271"/>
      <c r="BC44" s="271"/>
      <c r="BD44" s="271"/>
      <c r="BE44" s="271"/>
      <c r="BF44" s="271"/>
      <c r="BG44" s="271"/>
      <c r="BH44" s="271"/>
      <c r="BI44" s="271"/>
      <c r="BJ44" s="271"/>
      <c r="BK44" s="271"/>
      <c r="BL44" s="271"/>
      <c r="BM44" s="271"/>
      <c r="BN44" s="271"/>
      <c r="BO44"/>
      <c r="BQ44" s="170" t="str">
        <f t="shared" ref="BQ44" ca="1" si="995">IF(COUNTA(BQ40:BQ43)*(COUNTA(BQ40:BQ43)+1)/2=SUM(BQ40:BQ43),"OK","NIET OK")</f>
        <v>NIET OK</v>
      </c>
      <c r="BR44" s="278"/>
      <c r="BS44" s="171" t="str">
        <f t="shared" ref="BS44" ca="1" si="996">IF(COUNTA(BS40:BS43)*(COUNTA(BS40:BS43)+1)/2=SUM(BS40:BS43),"OK","NIET OK")</f>
        <v>NIET OK</v>
      </c>
      <c r="BT44" s="296"/>
      <c r="BU44" s="296"/>
      <c r="BV44" s="172"/>
      <c r="BW44" s="172"/>
      <c r="BX44" s="173"/>
      <c r="BY44" s="171" t="e">
        <f t="shared" ref="BY44" ca="1" si="997">IF(COUNTA(BY40:BY43)*(COUNTA(BY40:BY43)+1)/2=SUM(BY40:BY43),"OK","NIET OK")</f>
        <v>#VALUE!</v>
      </c>
      <c r="BZ44" s="296"/>
      <c r="CA44" s="296"/>
      <c r="CB44" s="172"/>
      <c r="CC44" s="172"/>
      <c r="CD44" s="173"/>
      <c r="CE44" s="171" t="e">
        <f t="shared" ref="CE44" ca="1" si="998">IF(COUNTA(CE40:CE43)*(COUNTA(CE40:CE43)+1)/2=SUM(CE40:CE43),"OK","NIET OK")</f>
        <v>#VALUE!</v>
      </c>
      <c r="CF44" s="296"/>
      <c r="CG44" s="296"/>
      <c r="CH44" s="172"/>
      <c r="CI44" s="172"/>
      <c r="CJ44" s="173"/>
      <c r="CK44" s="171" t="e">
        <f t="shared" ref="CK44" ca="1" si="999">IF(COUNTA(CK40:CK43)*(COUNTA(CK40:CK43)+1)/2=SUM(CK40:CK43),"OK","NIET OK")</f>
        <v>#VALUE!</v>
      </c>
      <c r="CL44" s="296"/>
      <c r="CM44" s="296"/>
      <c r="CN44" s="172"/>
      <c r="CO44" s="172"/>
      <c r="CP44" s="173"/>
      <c r="CQ44" s="171" t="e">
        <f t="shared" ref="CQ44" ca="1" si="1000">IF(COUNTA(CQ40:CQ43)*(COUNTA(CQ40:CQ43)+1)/2=SUM(CQ40:CQ43),"OK","NIET OK")</f>
        <v>#VALUE!</v>
      </c>
      <c r="CR44" s="296"/>
      <c r="CS44" s="296"/>
      <c r="CT44" s="172"/>
      <c r="CU44" s="172"/>
      <c r="CV44" s="173"/>
      <c r="CW44" s="171" t="e">
        <f t="shared" ref="CW44" ca="1" si="1001">IF(COUNTA(CW40:CW43)*(COUNTA(CW40:CW43)+1)/2=SUM(CW40:CW43),"OK","NIET OK")</f>
        <v>#VALUE!</v>
      </c>
      <c r="CX44" s="296"/>
      <c r="CY44" s="296"/>
      <c r="CZ44" s="172"/>
      <c r="DA44" s="172"/>
      <c r="DB44" s="173"/>
      <c r="DC44" s="171" t="e">
        <f t="shared" ref="DC44" ca="1" si="1002">IF(COUNTA(DC40:DC43)*(COUNTA(DC40:DC43)+1)/2=SUM(DC40:DC43),"OK","NIET OK")</f>
        <v>#VALUE!</v>
      </c>
      <c r="DD44" s="185"/>
      <c r="DE44" s="181" t="e">
        <f t="shared" ref="DE44" ca="1" si="1003">IF(COUNTA(DE40:DE43)*(COUNTA(DE40:DE43)+1)/2=SUM(DE40:DE43),"OK","NIET OK")</f>
        <v>#VALUE!</v>
      </c>
      <c r="DF44" s="189"/>
      <c r="DG44" s="181" t="e">
        <f t="shared" ref="DG44" ca="1" si="1004">IF(COUNTA(DG40:DG43)*(COUNTA(DG40:DG43)+1)/2=SUM(VALUE(LEFT(DG40)),VALUE(LEFT(DG41)),VALUE(LEFT(DG42)),VALUE(LEFT(DG43))),"OK","NIET OK")</f>
        <v>#VALUE!</v>
      </c>
      <c r="DH44" s="348"/>
      <c r="DI44" s="349"/>
      <c r="DJ44" s="349"/>
      <c r="DK44" s="349"/>
      <c r="DL44" s="349"/>
      <c r="DM44" s="350"/>
      <c r="DN44" s="351"/>
      <c r="DO44" s="351"/>
      <c r="DP44" s="351" t="str">
        <f ca="1">IFERROR(OFFSET($Q$51,MATCH(LEFT($DN44),$Q$52:$Q$57,0),MATCH(VALUE(RIGHT($DN44)),$R$51:$Z$51,0)),"")</f>
        <v/>
      </c>
      <c r="DQ44" s="351"/>
      <c r="DR44" s="353"/>
      <c r="DS44" s="201"/>
      <c r="DT44" s="204"/>
      <c r="DU44" s="204"/>
      <c r="DV44" s="204"/>
      <c r="DW44" s="204"/>
      <c r="DX44" s="195"/>
      <c r="DY44" s="156"/>
      <c r="DZ44" s="156"/>
      <c r="EA44" s="156" t="str">
        <f ca="1">IFERROR(OFFSET($Q$51,MATCH(LEFT($DN44),$Q$52:$Q$57,0),MATCH(VALUE(RIGHT($DN44)),$R$51:$Z$51,0)),"")</f>
        <v/>
      </c>
      <c r="EB44" s="156" t="str">
        <f t="shared" ca="1" si="199"/>
        <v/>
      </c>
      <c r="EC44" s="156" t="str">
        <f ca="1">IF(OR(AC44&lt;1,EB44=""),"",IF(LEFT(EB44,3)="Noo","NIe",LEFT(EB44,3))&amp;IF(ISERROR(MATCH(EB44,$Q:$Q,0)),"?",""))</f>
        <v/>
      </c>
      <c r="ED44" s="270" t="str">
        <f t="shared" si="842"/>
        <v>Eng-Bel</v>
      </c>
      <c r="EE44" s="270" t="str">
        <f t="shared" si="6"/>
        <v/>
      </c>
      <c r="EF44" s="270" t="str">
        <f t="shared" si="7"/>
        <v/>
      </c>
      <c r="EG44" s="271" t="str">
        <f t="shared" si="843"/>
        <v/>
      </c>
      <c r="EH44" s="271" t="str">
        <f t="shared" si="844"/>
        <v/>
      </c>
      <c r="EI44" s="271" t="str">
        <f t="shared" si="845"/>
        <v/>
      </c>
      <c r="EJ44" s="271" t="str">
        <f t="shared" si="75"/>
        <v/>
      </c>
      <c r="EK44" s="271"/>
      <c r="EL44" s="271"/>
      <c r="EM44" s="271"/>
      <c r="EN44" s="271"/>
      <c r="EO44" s="271"/>
      <c r="EP44" s="272" t="str">
        <f t="shared" si="116"/>
        <v/>
      </c>
      <c r="EQ44" s="271"/>
      <c r="ER44" s="271"/>
      <c r="ES44" s="271"/>
      <c r="ET44" s="271"/>
      <c r="EU44" s="271"/>
      <c r="EV44" s="271"/>
      <c r="EW44" s="271"/>
      <c r="EX44" s="271"/>
      <c r="EY44" s="271"/>
      <c r="EZ44" s="271"/>
      <c r="FA44" s="271"/>
      <c r="FB44" s="271"/>
      <c r="FC44" s="271"/>
      <c r="FD44" s="271"/>
      <c r="FE44" s="271"/>
      <c r="FF44" s="271"/>
      <c r="FG44"/>
      <c r="FI44" s="170" t="str">
        <f t="shared" ref="FI44" ca="1" si="1005">IF(COUNTA(FI40:FI43)*(COUNTA(FI40:FI43)+1)/2=SUM(FI40:FI43),"OK","NIET OK")</f>
        <v>NIET OK</v>
      </c>
      <c r="FJ44" s="278"/>
      <c r="FK44" s="171" t="str">
        <f t="shared" ref="FK44" ca="1" si="1006">IF(COUNTA(FK40:FK43)*(COUNTA(FK40:FK43)+1)/2=SUM(FK40:FK43),"OK","NIET OK")</f>
        <v>NIET OK</v>
      </c>
      <c r="FL44" s="296"/>
      <c r="FM44" s="296"/>
      <c r="FN44" s="172"/>
      <c r="FO44" s="172"/>
      <c r="FP44" s="173"/>
      <c r="FQ44" s="171" t="e">
        <f t="shared" ref="FQ44" ca="1" si="1007">IF(COUNTA(FQ40:FQ43)*(COUNTA(FQ40:FQ43)+1)/2=SUM(FQ40:FQ43),"OK","NIET OK")</f>
        <v>#VALUE!</v>
      </c>
      <c r="FR44" s="296"/>
      <c r="FS44" s="296"/>
      <c r="FT44" s="172"/>
      <c r="FU44" s="172"/>
      <c r="FV44" s="173"/>
      <c r="FW44" s="171" t="e">
        <f t="shared" ref="FW44" ca="1" si="1008">IF(COUNTA(FW40:FW43)*(COUNTA(FW40:FW43)+1)/2=SUM(FW40:FW43),"OK","NIET OK")</f>
        <v>#VALUE!</v>
      </c>
      <c r="FX44" s="296"/>
      <c r="FY44" s="296"/>
      <c r="FZ44" s="172"/>
      <c r="GA44" s="172"/>
      <c r="GB44" s="173"/>
      <c r="GC44" s="171" t="e">
        <f t="shared" ref="GC44" ca="1" si="1009">IF(COUNTA(GC40:GC43)*(COUNTA(GC40:GC43)+1)/2=SUM(GC40:GC43),"OK","NIET OK")</f>
        <v>#VALUE!</v>
      </c>
      <c r="GD44" s="296"/>
      <c r="GE44" s="296"/>
      <c r="GF44" s="172"/>
      <c r="GG44" s="172"/>
      <c r="GH44" s="173"/>
      <c r="GI44" s="171" t="e">
        <f t="shared" ref="GI44" ca="1" si="1010">IF(COUNTA(GI40:GI43)*(COUNTA(GI40:GI43)+1)/2=SUM(GI40:GI43),"OK","NIET OK")</f>
        <v>#VALUE!</v>
      </c>
      <c r="GJ44" s="296"/>
      <c r="GK44" s="296"/>
      <c r="GL44" s="172"/>
      <c r="GM44" s="172"/>
      <c r="GN44" s="173"/>
      <c r="GO44" s="171" t="e">
        <f t="shared" ref="GO44" ca="1" si="1011">IF(COUNTA(GO40:GO43)*(COUNTA(GO40:GO43)+1)/2=SUM(GO40:GO43),"OK","NIET OK")</f>
        <v>#VALUE!</v>
      </c>
      <c r="GP44" s="296"/>
      <c r="GQ44" s="296"/>
      <c r="GR44" s="172"/>
      <c r="GS44" s="172"/>
      <c r="GT44" s="173"/>
      <c r="GU44" s="171" t="e">
        <f t="shared" ref="GU44" ca="1" si="1012">IF(COUNTA(GU40:GU43)*(COUNTA(GU40:GU43)+1)/2=SUM(GU40:GU43),"OK","NIET OK")</f>
        <v>#VALUE!</v>
      </c>
      <c r="GV44" s="185"/>
      <c r="GW44" s="181" t="e">
        <f t="shared" ref="GW44" ca="1" si="1013">IF(COUNTA(GW40:GW43)*(COUNTA(GW40:GW43)+1)/2=SUM(GW40:GW43),"OK","NIET OK")</f>
        <v>#VALUE!</v>
      </c>
      <c r="GX44" s="189"/>
      <c r="GY44" s="181" t="e">
        <f t="shared" ref="GY44" ca="1" si="1014">IF(COUNTA(GY40:GY43)*(COUNTA(GY40:GY43)+1)/2=SUM(VALUE(LEFT(GY40)),VALUE(LEFT(GY41)),VALUE(LEFT(GY42)),VALUE(LEFT(GY43))),"OK","NIET OK")</f>
        <v>#VALUE!</v>
      </c>
      <c r="GZ44"/>
      <c r="HA44"/>
      <c r="HB44"/>
      <c r="HC44"/>
      <c r="HD44"/>
      <c r="HE44"/>
      <c r="HF44"/>
      <c r="HG44"/>
      <c r="HH44"/>
    </row>
    <row r="45" spans="1:216" x14ac:dyDescent="0.25">
      <c r="A45" s="41">
        <v>16</v>
      </c>
      <c r="B45" s="42">
        <v>43270</v>
      </c>
      <c r="C45" s="43">
        <v>0.58333333333333337</v>
      </c>
      <c r="D45" s="44" t="s">
        <v>256</v>
      </c>
      <c r="E45" s="73" t="s">
        <v>275</v>
      </c>
      <c r="F45" s="248" t="s">
        <v>278</v>
      </c>
      <c r="G45" s="249" t="s">
        <v>279</v>
      </c>
      <c r="H45" s="65"/>
      <c r="I45" s="48"/>
      <c r="J45" s="49"/>
      <c r="K45" s="50" t="str">
        <f t="shared" si="0"/>
        <v/>
      </c>
      <c r="L45" s="51">
        <v>10</v>
      </c>
      <c r="M45" s="49"/>
      <c r="N45" s="66"/>
      <c r="O45" s="53"/>
      <c r="P45" s="61"/>
      <c r="Q45" s="374"/>
      <c r="R45" s="395"/>
      <c r="S45" s="395"/>
      <c r="T45" s="395"/>
      <c r="U45" s="395"/>
      <c r="V45" s="395"/>
      <c r="W45" s="395"/>
      <c r="X45" s="395"/>
      <c r="Y45" s="395"/>
      <c r="Z45" s="396"/>
      <c r="AA45" s="50"/>
      <c r="AB45" s="390"/>
      <c r="AC45" s="397"/>
      <c r="AD45" s="398"/>
      <c r="AE45" s="398"/>
      <c r="AF45" s="398"/>
      <c r="AG45" s="398"/>
      <c r="AH45" s="398"/>
      <c r="AI45" s="398"/>
      <c r="AJ45" s="398"/>
      <c r="AK45" s="396"/>
      <c r="AL45" s="270" t="str">
        <f t="shared" si="1"/>
        <v>Col-Jap</v>
      </c>
      <c r="AM45" s="270" t="str">
        <f t="shared" si="2"/>
        <v/>
      </c>
      <c r="AN45" s="270" t="str">
        <f t="shared" si="3"/>
        <v/>
      </c>
      <c r="AO45" s="271" t="str">
        <f t="shared" si="29"/>
        <v/>
      </c>
      <c r="AP45" s="271" t="str">
        <f t="shared" si="30"/>
        <v/>
      </c>
      <c r="AQ45" s="271" t="str">
        <f t="shared" si="31"/>
        <v/>
      </c>
      <c r="AR45" s="271" t="str">
        <f t="shared" si="32"/>
        <v/>
      </c>
      <c r="AS45" s="271"/>
      <c r="AT45" s="272" t="str">
        <f t="shared" ref="AT45" si="1015">$AS46</f>
        <v>Pol</v>
      </c>
      <c r="AU45" s="271" t="str">
        <f t="shared" ref="AU45" si="1016">$AS47</f>
        <v>Sen</v>
      </c>
      <c r="AV45" s="271" t="str">
        <f t="shared" ref="AV45" si="1017">$AS48</f>
        <v>Col</v>
      </c>
      <c r="AW45" s="271" t="str">
        <f t="shared" ref="AW45" si="1018">$AS49</f>
        <v>Jap</v>
      </c>
      <c r="AX45" s="272" t="str">
        <f t="shared" si="111"/>
        <v/>
      </c>
      <c r="AY45" s="272"/>
      <c r="AZ45" s="272" t="str">
        <f t="shared" ref="AZ45" si="1019">$AS46</f>
        <v>Pol</v>
      </c>
      <c r="BA45" s="271" t="str">
        <f t="shared" ref="BA45" si="1020">$AS47</f>
        <v>Sen</v>
      </c>
      <c r="BB45" s="271" t="str">
        <f t="shared" ref="BB45" si="1021">$AS48</f>
        <v>Col</v>
      </c>
      <c r="BC45" s="271" t="str">
        <f t="shared" ref="BC45" si="1022">$AS49</f>
        <v>Jap</v>
      </c>
      <c r="BD45" s="273"/>
      <c r="BE45" s="272" t="str">
        <f t="shared" ref="BE45" si="1023">$AS46</f>
        <v>Pol</v>
      </c>
      <c r="BF45" s="271" t="str">
        <f t="shared" ref="BF45" si="1024">$AS47</f>
        <v>Sen</v>
      </c>
      <c r="BG45" s="271" t="str">
        <f t="shared" ref="BG45" si="1025">$AS48</f>
        <v>Col</v>
      </c>
      <c r="BH45" s="271" t="str">
        <f t="shared" ref="BH45" si="1026">$AS49</f>
        <v>Jap</v>
      </c>
      <c r="BI45" s="273"/>
      <c r="BJ45" s="272" t="str">
        <f t="shared" ref="BJ45" si="1027">$AS46</f>
        <v>Pol</v>
      </c>
      <c r="BK45" s="271" t="str">
        <f t="shared" ref="BK45" si="1028">$AS47</f>
        <v>Sen</v>
      </c>
      <c r="BL45" s="271" t="str">
        <f t="shared" ref="BL45" si="1029">$AS48</f>
        <v>Col</v>
      </c>
      <c r="BM45" s="271" t="str">
        <f t="shared" ref="BM45" si="1030">$AS49</f>
        <v>Jap</v>
      </c>
      <c r="BN45" s="273"/>
      <c r="BO45"/>
      <c r="BR45" s="279"/>
      <c r="BT45" s="297"/>
      <c r="BU45" s="297"/>
      <c r="BZ45" s="297"/>
      <c r="CA45" s="290"/>
      <c r="CF45" s="297"/>
      <c r="CG45" s="290"/>
      <c r="CL45" s="297"/>
      <c r="CM45" s="290"/>
      <c r="CR45" s="297"/>
      <c r="CS45" s="290"/>
      <c r="CX45" s="297"/>
      <c r="CY45" s="290"/>
      <c r="DH45" s="348"/>
      <c r="DI45" s="349"/>
      <c r="DJ45" s="349"/>
      <c r="DK45" s="349"/>
      <c r="DL45" s="349"/>
      <c r="DM45" s="350"/>
      <c r="DN45" s="351"/>
      <c r="DO45" s="351"/>
      <c r="DP45" s="351" t="str">
        <f ca="1">IFERROR(OFFSET($Q$51,MATCH(LEFT($DN45),$Q$52:$Q$57,0),MATCH(VALUE(RIGHT($DN45)),$R$51:$Z$51,0)),"")</f>
        <v/>
      </c>
      <c r="DQ45" s="351" t="str">
        <f t="shared" ref="DQ45:DQ49" ca="1" si="1031">DP45</f>
        <v/>
      </c>
      <c r="DR45" s="353" t="str">
        <f ca="1">IF(OR(R45&lt;1,DQ45=""),"",IF(LEFT(DQ45,3)="Noo","NIe",LEFT(DQ45,3))&amp;IF(ISERROR(MATCH(DQ45,$Q:$Q,0)),"?",""))</f>
        <v/>
      </c>
      <c r="DS45" s="201"/>
      <c r="DT45" s="204"/>
      <c r="DU45" s="204"/>
      <c r="DV45" s="204"/>
      <c r="DW45" s="204"/>
      <c r="DX45" s="195"/>
      <c r="DY45" s="156"/>
      <c r="DZ45" s="156"/>
      <c r="EA45" s="156" t="str">
        <f ca="1">IFERROR(OFFSET($Q$51,MATCH(LEFT($DN45),$Q$52:$Q$57,0),MATCH(VALUE(RIGHT($DN45)),$R$51:$Z$51,0)),"")</f>
        <v/>
      </c>
      <c r="EB45" s="156" t="str">
        <f t="shared" ca="1" si="199"/>
        <v/>
      </c>
      <c r="EC45" s="156" t="str">
        <f ca="1">IF(OR(AC45&lt;1,EB45=""),"",IF(LEFT(EB45,3)="Noo","NIe",LEFT(EB45,3))&amp;IF(ISERROR(MATCH(EB45,$Q:$Q,0)),"?",""))</f>
        <v/>
      </c>
      <c r="ED45" s="270" t="str">
        <f t="shared" si="842"/>
        <v>Col-Jap</v>
      </c>
      <c r="EE45" s="270" t="str">
        <f t="shared" si="6"/>
        <v/>
      </c>
      <c r="EF45" s="270" t="str">
        <f t="shared" si="7"/>
        <v/>
      </c>
      <c r="EG45" s="271" t="str">
        <f t="shared" si="843"/>
        <v/>
      </c>
      <c r="EH45" s="271" t="str">
        <f t="shared" si="844"/>
        <v/>
      </c>
      <c r="EI45" s="271" t="str">
        <f t="shared" si="845"/>
        <v/>
      </c>
      <c r="EJ45" s="271" t="str">
        <f t="shared" si="75"/>
        <v/>
      </c>
      <c r="EK45" s="271"/>
      <c r="EL45" s="272" t="str">
        <f t="shared" ref="EL45" si="1032">$AS46</f>
        <v>Pol</v>
      </c>
      <c r="EM45" s="271" t="str">
        <f t="shared" ref="EM45" si="1033">$AS47</f>
        <v>Sen</v>
      </c>
      <c r="EN45" s="271" t="str">
        <f t="shared" ref="EN45" si="1034">$AS48</f>
        <v>Col</v>
      </c>
      <c r="EO45" s="271" t="str">
        <f t="shared" ref="EO45" si="1035">$AS49</f>
        <v>Jap</v>
      </c>
      <c r="EP45" s="272" t="str">
        <f t="shared" si="116"/>
        <v/>
      </c>
      <c r="EQ45" s="272"/>
      <c r="ER45" s="272" t="str">
        <f t="shared" ref="ER45" si="1036">$AS46</f>
        <v>Pol</v>
      </c>
      <c r="ES45" s="271" t="str">
        <f t="shared" ref="ES45" si="1037">$AS47</f>
        <v>Sen</v>
      </c>
      <c r="ET45" s="271" t="str">
        <f t="shared" ref="ET45" si="1038">$AS48</f>
        <v>Col</v>
      </c>
      <c r="EU45" s="271" t="str">
        <f t="shared" ref="EU45" si="1039">$AS49</f>
        <v>Jap</v>
      </c>
      <c r="EV45" s="273"/>
      <c r="EW45" s="272" t="str">
        <f t="shared" ref="EW45" si="1040">$AS46</f>
        <v>Pol</v>
      </c>
      <c r="EX45" s="271" t="str">
        <f t="shared" ref="EX45" si="1041">$AS47</f>
        <v>Sen</v>
      </c>
      <c r="EY45" s="271" t="str">
        <f t="shared" ref="EY45" si="1042">$AS48</f>
        <v>Col</v>
      </c>
      <c r="EZ45" s="271" t="str">
        <f t="shared" ref="EZ45" si="1043">$AS49</f>
        <v>Jap</v>
      </c>
      <c r="FA45" s="273"/>
      <c r="FB45" s="272" t="str">
        <f t="shared" ref="FB45" si="1044">$AS46</f>
        <v>Pol</v>
      </c>
      <c r="FC45" s="271" t="str">
        <f t="shared" ref="FC45" si="1045">$AS47</f>
        <v>Sen</v>
      </c>
      <c r="FD45" s="271" t="str">
        <f t="shared" ref="FD45" si="1046">$AS48</f>
        <v>Col</v>
      </c>
      <c r="FE45" s="271" t="str">
        <f t="shared" ref="FE45" si="1047">$AS49</f>
        <v>Jap</v>
      </c>
      <c r="FF45" s="273"/>
      <c r="FG45"/>
      <c r="FJ45" s="279"/>
      <c r="FL45" s="297"/>
      <c r="FM45" s="297"/>
      <c r="FR45" s="297"/>
      <c r="FS45" s="290"/>
      <c r="FX45" s="297"/>
      <c r="FY45" s="290"/>
      <c r="GD45" s="297"/>
      <c r="GE45" s="290"/>
      <c r="GJ45" s="297"/>
      <c r="GK45" s="290"/>
      <c r="GP45" s="297"/>
      <c r="GQ45" s="290"/>
      <c r="GZ45"/>
      <c r="HA45"/>
      <c r="HB45"/>
      <c r="HC45"/>
      <c r="HD45"/>
      <c r="HE45"/>
      <c r="HF45"/>
      <c r="HG45"/>
      <c r="HH45"/>
    </row>
    <row r="46" spans="1:216" x14ac:dyDescent="0.25">
      <c r="A46" s="41">
        <v>15</v>
      </c>
      <c r="B46" s="42">
        <v>43270</v>
      </c>
      <c r="C46" s="43">
        <v>0.70833333333333337</v>
      </c>
      <c r="D46" s="44" t="s">
        <v>248</v>
      </c>
      <c r="E46" s="74" t="s">
        <v>275</v>
      </c>
      <c r="F46" s="250" t="s">
        <v>142</v>
      </c>
      <c r="G46" s="251" t="s">
        <v>280</v>
      </c>
      <c r="H46" s="56"/>
      <c r="I46" s="57"/>
      <c r="J46" s="49"/>
      <c r="K46" s="50" t="str">
        <f t="shared" si="0"/>
        <v/>
      </c>
      <c r="L46" s="51">
        <v>10</v>
      </c>
      <c r="M46" s="49"/>
      <c r="N46" s="58"/>
      <c r="O46" s="59"/>
      <c r="P46" s="68" t="s">
        <v>285</v>
      </c>
      <c r="Q46" s="261" t="s">
        <v>142</v>
      </c>
      <c r="R46" s="382">
        <f t="shared" ref="R46:R49" ca="1" si="1048">COUNT(AZ46:BC46)</f>
        <v>0</v>
      </c>
      <c r="S46" s="382">
        <f t="shared" ca="1" si="130"/>
        <v>0</v>
      </c>
      <c r="T46" s="382">
        <f t="shared" ca="1" si="131"/>
        <v>0</v>
      </c>
      <c r="U46" s="382">
        <f t="shared" ca="1" si="132"/>
        <v>0</v>
      </c>
      <c r="V46" s="383">
        <f t="shared" ref="V46:V49" ca="1" si="1049">BD46</f>
        <v>0</v>
      </c>
      <c r="W46" s="384">
        <f t="shared" ref="W46:W49" ca="1" si="1050">BN46</f>
        <v>0</v>
      </c>
      <c r="X46" s="385">
        <f t="shared" ca="1" si="135"/>
        <v>0</v>
      </c>
      <c r="Y46" s="386">
        <f t="shared" ref="Y46:Y49" ca="1" si="1051">BI46</f>
        <v>0</v>
      </c>
      <c r="Z46" s="387" t="str">
        <f ca="1">IF(SUM(OFFSET(R$4:R$7,$AX46,0))=0,"",IFERROR(DG46,"")&amp;IF(SUM(OFFSET(R$4:R$7,$AX46,0))&lt;12,"?",""))</f>
        <v/>
      </c>
      <c r="AA46" s="50" t="str">
        <f ca="1">IF(AK46="","",(IF(V46=AG46,1)+IF(W46=AH46,1)+IF(X46=AI46,1)+IF(Y46=AJ46,1)+IF(Z46=AK46,1))/5*AB46)</f>
        <v/>
      </c>
      <c r="AB46" s="390">
        <v>5</v>
      </c>
      <c r="AC46" s="388">
        <f t="shared" ca="1" si="137"/>
        <v>0</v>
      </c>
      <c r="AD46" s="382">
        <f t="shared" ca="1" si="138"/>
        <v>0</v>
      </c>
      <c r="AE46" s="382">
        <f t="shared" ca="1" si="139"/>
        <v>0</v>
      </c>
      <c r="AF46" s="382">
        <f t="shared" ca="1" si="140"/>
        <v>0</v>
      </c>
      <c r="AG46" s="383">
        <f t="shared" ca="1" si="141"/>
        <v>0</v>
      </c>
      <c r="AH46" s="384">
        <f t="shared" ca="1" si="142"/>
        <v>0</v>
      </c>
      <c r="AI46" s="385">
        <f t="shared" ref="AI46:AI49" ca="1" si="1052">AH46-AJ46</f>
        <v>0</v>
      </c>
      <c r="AJ46" s="386">
        <f t="shared" ca="1" si="144"/>
        <v>0</v>
      </c>
      <c r="AK46" s="389" t="str">
        <f ca="1">IF(SUM(OFFSET(AC$4:AC$7,$AX46,0))=0,"",IFERROR($GY46,"")&amp;IF(SUM(OFFSET(AC$4:AC$7,$AX46,0))&lt;12,"?",""))</f>
        <v/>
      </c>
      <c r="AL46" s="270" t="str">
        <f t="shared" si="1"/>
        <v>Pol-Sen</v>
      </c>
      <c r="AM46" s="270" t="str">
        <f t="shared" si="2"/>
        <v/>
      </c>
      <c r="AN46" s="270" t="str">
        <f t="shared" si="3"/>
        <v/>
      </c>
      <c r="AO46" s="271" t="str">
        <f t="shared" si="29"/>
        <v/>
      </c>
      <c r="AP46" s="271" t="str">
        <f t="shared" si="30"/>
        <v/>
      </c>
      <c r="AQ46" s="271" t="str">
        <f t="shared" si="31"/>
        <v/>
      </c>
      <c r="AR46" s="271" t="str">
        <f t="shared" si="32"/>
        <v/>
      </c>
      <c r="AS46" s="274" t="str">
        <f t="shared" si="452"/>
        <v>Pol</v>
      </c>
      <c r="AT46" s="272" t="str">
        <f t="shared" ref="AT46:AW49" ca="1" si="1053">IFERROR(VLOOKUP($AS46&amp;"-"&amp;OFFSET(AT$3,MATCH($E46,$E:$E,0)-MATCH($E$4,$E:$E,0),0),$AL:$AR,4,0),"")</f>
        <v/>
      </c>
      <c r="AU46" s="271" t="str">
        <f t="shared" ca="1" si="1053"/>
        <v/>
      </c>
      <c r="AV46" s="271" t="str">
        <f t="shared" ca="1" si="1053"/>
        <v/>
      </c>
      <c r="AW46" s="271" t="str">
        <f t="shared" ca="1" si="1053"/>
        <v/>
      </c>
      <c r="AX46" s="272">
        <f t="shared" si="111"/>
        <v>42</v>
      </c>
      <c r="AY46" s="272">
        <v>1</v>
      </c>
      <c r="AZ46" s="272" t="str">
        <f t="shared" ref="AZ46:BC49" ca="1" si="1054">IFERROR(VLOOKUP($AS46&amp;"-"&amp;OFFSET(AZ$3,MATCH($E46,$E:$E,0)-MATCH($E$4,$E:$E,0),0),$AL:$AR,5,0),"")</f>
        <v/>
      </c>
      <c r="BA46" s="271" t="str">
        <f t="shared" ca="1" si="1054"/>
        <v/>
      </c>
      <c r="BB46" s="271" t="str">
        <f t="shared" ca="1" si="1054"/>
        <v/>
      </c>
      <c r="BC46" s="271" t="str">
        <f t="shared" ca="1" si="1054"/>
        <v/>
      </c>
      <c r="BD46" s="273">
        <f t="shared" ref="BD46:BD49" ca="1" si="1055">SUM(AZ46:BC46)</f>
        <v>0</v>
      </c>
      <c r="BE46" s="272" t="str">
        <f t="shared" ref="BE46:BH49" ca="1" si="1056">IFERROR(VLOOKUP($AS46&amp;"-"&amp;OFFSET(BE$3,MATCH($E46,$E:$E,0)-MATCH($E$4,$E:$E,0),0),$AL:$AR,6,0),"")</f>
        <v/>
      </c>
      <c r="BF46" s="271" t="str">
        <f t="shared" ca="1" si="1056"/>
        <v/>
      </c>
      <c r="BG46" s="271" t="str">
        <f t="shared" ca="1" si="1056"/>
        <v/>
      </c>
      <c r="BH46" s="271" t="str">
        <f t="shared" ca="1" si="1056"/>
        <v/>
      </c>
      <c r="BI46" s="273">
        <f t="shared" ref="BI46:BI49" ca="1" si="1057">SUM(BE46:BH46)</f>
        <v>0</v>
      </c>
      <c r="BJ46" s="272" t="str">
        <f t="shared" ref="BJ46:BM49" ca="1" si="1058">IFERROR(VLOOKUP($AS46&amp;"-"&amp;OFFSET(BJ$3,MATCH($E46,$E:$E,0)-MATCH($E$4,$E:$E,0),0),$AL:$AR,2,0),"")</f>
        <v/>
      </c>
      <c r="BK46" s="271" t="str">
        <f t="shared" ca="1" si="1058"/>
        <v/>
      </c>
      <c r="BL46" s="271" t="str">
        <f t="shared" ca="1" si="1058"/>
        <v/>
      </c>
      <c r="BM46" s="271" t="str">
        <f t="shared" ca="1" si="1058"/>
        <v/>
      </c>
      <c r="BN46" s="273">
        <f t="shared" ref="BN46:BN49" ca="1" si="1059">SUM(BJ46:BM46)</f>
        <v>0</v>
      </c>
      <c r="BO46"/>
      <c r="BQ46" s="275">
        <f t="shared" ref="BQ46:BQ49" ca="1" si="1060">RANK($BD46,OFFSET($BD$4:$BD$7,$AX46,0),0)</f>
        <v>1</v>
      </c>
      <c r="BR46" s="280">
        <f ca="1">BD46+(IF(COUNTIF(OFFSET($BQ$4:$BQ$7,$AX46,0),$BQ46)&gt;1,IF($R46&gt;0,(MAX(OFFSET($R$4:$R$7,$AX46,0))-$R46)*0.1,)))*10^BR$3</f>
        <v>0</v>
      </c>
      <c r="BS46" s="303">
        <f t="shared" ref="BS46:BS49" ca="1" si="1061">RANK($BR46,OFFSET($BR$4:$BR$7,$AX46,0),0)</f>
        <v>1</v>
      </c>
      <c r="BT46" s="293">
        <f t="shared" ref="BT46:BT49" ca="1" si="1062">COUNTIF(OFFSET(BS$4:BS$7,$AX46,0),BS46)</f>
        <v>4</v>
      </c>
      <c r="BU46" s="293">
        <f t="shared" ref="BU46:BU49" ca="1" si="1063">COUNTIF(OFFSET(BS46,1-$AY46,0,$AY46),BS46)</f>
        <v>1</v>
      </c>
      <c r="BV46" s="287" t="str">
        <f t="shared" ref="BV46:BV49" ca="1" si="1064">IF(COUNTIF(OFFSET(BS$4:BS$7,$AX46,0),BS46)&gt;1,       TEXT(BT46,"00")&amp;" x "&amp;TEXT(BS46,"00")&amp;"e - "&amp;       TEXT(BU46,"00"),"")</f>
        <v>04 x 01e - 01</v>
      </c>
      <c r="BW46" s="281" t="str">
        <f t="shared" ref="BW46:BW49" ca="1" si="1065">IF(BV46="","",
IF(BT46=2,MATCH(LEFT(BV46,LEN(BV46)-2)&amp;TEXT(IF(VALUE(RIGHT(BV46,2))&gt;1,1,2),"00"),OFFSET(BV46,1-$AY46,0,4),0),"")&amp;
IF(BT46=3,MATCH(LEFT(BV46,LEN(BV46)-2)&amp;TEXT(IF(VALUE(RIGHT(BV46,2))&gt;1,1,2),"00"),OFFSET(BV46,1-$AY46,0,4),0)&amp;"/"&amp;
                      MATCH(LEFT(BV46,LEN(BV46)-2)&amp;TEXT(IF(VALUE(RIGHT(BV46,2))&gt;2,2,3),"00"),OFFSET(BV46,1-$AY46,0,4),0),"")&amp;
IF(BT46=4,MATCH(LEFT(BV46,LEN(BV46)-2)&amp;TEXT(IF(VALUE(RIGHT(BV46,2))&gt;1,1,2),"00"),OFFSET(BV46,1-$AY46,0,4),0)&amp;"/"&amp;
                      MATCH(LEFT(BV46,LEN(BV46)-2)&amp;TEXT(IF(VALUE(RIGHT(BV46,2))&gt;2,2,3),"00"),OFFSET(BV46,1-$AY46,0,4),0)&amp;"/"&amp;
                      MATCH(LEFT(BV46,LEN(BV46)-2)&amp;TEXT(IF(VALUE(RIGHT(BV46,2))&gt;3,3,4),"00"),OFFSET(BV46,1-$AY46,0,4),0),""))</f>
        <v>2/3/4</v>
      </c>
      <c r="BX46" s="300" t="e">
        <f t="shared" ref="BX46:BX49" ca="1" si="1066">BR46+(
IF(BT46=2,OFFSET($AZ46,0,BW46-1))+
IF(BT46=3,OFFSET($AZ46,0,VALUE(MID(BW46,1,1))-1)+
                     OFFSET($AZ46,0,VALUE(MID(BW46,3,1))-1))+
IF(BT46=4,OFFSET($AZ46,0,VALUE(MID(BW46,1,1))-1)+
                     OFFSET($AZ46,0,VALUE(MID(BW46,3,1))-1)+
                     OFFSET($AZ46,0,VALUE(MID(BW46,5,1))-1))
)*10^BX$3</f>
        <v>#VALUE!</v>
      </c>
      <c r="BY46" s="303" t="e">
        <f t="shared" ref="BY46:BY49" ca="1" si="1067">RANK(BX46,OFFSET(BX$4:BX$7,$AX46,0))</f>
        <v>#VALUE!</v>
      </c>
      <c r="BZ46" s="293">
        <f t="shared" ref="BZ46:BZ49" ca="1" si="1068">COUNTIF(OFFSET(BY$4:BY$7,$AX46,0),BY46)</f>
        <v>4</v>
      </c>
      <c r="CA46" s="293">
        <f t="shared" ref="CA46:CA49" ca="1" si="1069">COUNTIF(OFFSET(BY46,1-$AY46,0,$AY46),BY46)</f>
        <v>1</v>
      </c>
      <c r="CB46" s="287" t="e">
        <f t="shared" ref="CB46:CB49" ca="1" si="1070">IF(COUNTIF(OFFSET(BY$4:BY$7,$AX46,0),BY46)&gt;1,       TEXT(BZ46,"00")&amp;" x "&amp;TEXT(BY46,"00")&amp;"e - "&amp;       TEXT(CA46,"00"),"")</f>
        <v>#VALUE!</v>
      </c>
      <c r="CC46" s="281" t="e">
        <f t="shared" ref="CC46:CC49" ca="1" si="1071">IF(CB46="","",
IF(BZ46=2,MATCH(LEFT(CB46,LEN(CB46)-2)&amp;TEXT(IF(VALUE(RIGHT(CB46,2))&gt;1,1,2),"00"),OFFSET(CB46,1-$AY46,0,4),0),"")&amp;
IF(BZ46=3,MATCH(LEFT(CB46,LEN(CB46)-2)&amp;TEXT(IF(VALUE(RIGHT(CB46,2))&gt;1,1,2),"00"),OFFSET(CB46,1-$AY46,0,4),0)&amp;"/"&amp;
                      MATCH(LEFT(CB46,LEN(CB46)-2)&amp;TEXT(IF(VALUE(RIGHT(CB46,2))&gt;2,2,3),"00"),OFFSET(CB46,1-$AY46,0,4),0),"")&amp;
IF(BZ46=4,MATCH(LEFT(CB46,LEN(CB46)-2)&amp;TEXT(IF(VALUE(RIGHT(CB46,2))&gt;1,1,2),"00"),OFFSET(CB46,1-$AY46,0,4),0)&amp;"/"&amp;
                      MATCH(LEFT(CB46,LEN(CB46)-2)&amp;TEXT(IF(VALUE(RIGHT(CB46,2))&gt;2,2,3),"00"),OFFSET(CB46,1-$AY46,0,4),0)&amp;"/"&amp;
                      MATCH(LEFT(CB46,LEN(CB46)-2)&amp;TEXT(IF(VALUE(RIGHT(CB46,2))&gt;3,3,4),"00"),OFFSET(CB46,1-$AY46,0,4),0),""))</f>
        <v>#VALUE!</v>
      </c>
      <c r="CD46" s="306" t="e">
        <f t="shared" ref="CD46:CD49" ca="1" si="1072">BX46+(
IF(BZ46=2,OFFSET($BE46,0,CC46-1))+
IF(BZ46=3,OFFSET($BE46,0,VALUE(MID(CC46,1,1))-1)+
                     OFFSET($BE46,0,VALUE(MID(CC46,3,1))-1))+
IF(BZ46=4,OFFSET($BE46,0,VALUE(MID(CC46,1,1))-1)+
                     OFFSET($BE46,0,VALUE(MID(CC46,3,1))-1)+
                     OFFSET($BE46,0,VALUE(MID(CC46,5,1))-1))
)*10^CD$3</f>
        <v>#VALUE!</v>
      </c>
      <c r="CE46" s="303" t="e">
        <f t="shared" ref="CE46:CE49" ca="1" si="1073">RANK(CD46,OFFSET(CD$4:CD$7,$AX46,0))</f>
        <v>#VALUE!</v>
      </c>
      <c r="CF46" s="293">
        <f t="shared" ref="CF46:CF49" ca="1" si="1074">COUNTIF(OFFSET(CE$4:CE$7,$AX46,0),CE46)</f>
        <v>4</v>
      </c>
      <c r="CG46" s="293">
        <f t="shared" ref="CG46:CG49" ca="1" si="1075">COUNTIF(OFFSET(CE46,1-$AY46,0,$AY46),CE46)</f>
        <v>1</v>
      </c>
      <c r="CH46" s="287" t="e">
        <f t="shared" ref="CH46:CH49" ca="1" si="1076">IF(COUNTIF(OFFSET(CE$4:CE$7,$AX46,0),CE46)&gt;1,       TEXT(CF46,"00")&amp;" x "&amp;TEXT(CE46,"00")&amp;"e - "&amp;       TEXT(CG46,"00"),"")</f>
        <v>#VALUE!</v>
      </c>
      <c r="CI46" s="281" t="e">
        <f t="shared" ref="CI46:CI49" ca="1" si="1077">IF(CH46="","",
IF(CF46=2,MATCH(LEFT(CH46,LEN(CH46)-2)&amp;TEXT(IF(VALUE(RIGHT(CH46,2))&gt;1,1,2),"00"),OFFSET(CH46,1-$AY46,0,4),0),"")&amp;
IF(CF46=3,MATCH(LEFT(CH46,LEN(CH46)-2)&amp;TEXT(IF(VALUE(RIGHT(CH46,2))&gt;1,1,2),"00"),OFFSET(CH46,1-$AY46,0,4),0)&amp;"/"&amp;
                      MATCH(LEFT(CH46,LEN(CH46)-2)&amp;TEXT(IF(VALUE(RIGHT(CH46,2))&gt;2,2,3),"00"),OFFSET(CH46,1-$AY46,0,4),0),"")&amp;
IF(CF46=4,MATCH(LEFT(CH46,LEN(CH46)-2)&amp;TEXT(IF(VALUE(RIGHT(CH46,2))&gt;1,1,2),"00"),OFFSET(CH46,1-$AY46,0,4),0)&amp;"/"&amp;
                      MATCH(LEFT(CH46,LEN(CH46)-2)&amp;TEXT(IF(VALUE(RIGHT(CH46,2))&gt;2,2,3),"00"),OFFSET(CH46,1-$AY46,0,4),0)&amp;"/"&amp;
                      MATCH(LEFT(CH46,LEN(CH46)-2)&amp;TEXT(IF(VALUE(RIGHT(CH46,2))&gt;3,3,4),"00"),OFFSET(CH46,1-$AY46,0,4),0),""))</f>
        <v>#VALUE!</v>
      </c>
      <c r="CJ46" s="309" t="e">
        <f t="shared" ref="CJ46:CJ49" ca="1" si="1078">CD46+(
IF(CF46=2,OFFSET($BJ46,0,CI46-1))+
IF(CF46=3,OFFSET($BJ46,0,VALUE(MID(CI46,1,1))-1)+
                     OFFSET($BJ46,0,VALUE(MID(CI46,3,1))-1))+
IF(CF46=4,OFFSET($BJ46,0,VALUE(MID(CI46,1,1))-1)+
                     OFFSET($BJ46,0,VALUE(MID(CI46,3,1))-1)+
                     OFFSET($BJ46,0,VALUE(MID(CI46,5,1))-1))
)*10^CJ$3</f>
        <v>#VALUE!</v>
      </c>
      <c r="CK46" s="303" t="e">
        <f t="shared" ref="CK46:CK49" ca="1" si="1079">RANK(CJ46,OFFSET(CJ$4:CJ$7,$AX46,0))</f>
        <v>#VALUE!</v>
      </c>
      <c r="CL46" s="293">
        <f t="shared" ref="CL46:CL49" ca="1" si="1080">COUNTIF(OFFSET(CK$4:CK$7,$AX46,0),CK46)</f>
        <v>4</v>
      </c>
      <c r="CM46" s="293">
        <f t="shared" ref="CM46:CM49" ca="1" si="1081">COUNTIF(OFFSET(CK46,1-$AY46,0,$AY46),CK46)</f>
        <v>1</v>
      </c>
      <c r="CN46" s="287" t="e">
        <f t="shared" ref="CN46:CN49" ca="1" si="1082">IF(COUNTIF(OFFSET(CK$4:CK$7,$AX46,0),CK46)&gt;1,       TEXT(CL46,"00")&amp;" x "&amp;TEXT(CK46,"00")&amp;"e - "&amp;       TEXT(CM46,"00"),"")</f>
        <v>#VALUE!</v>
      </c>
      <c r="CO46" s="281" t="e">
        <f t="shared" ref="CO46:CO49" ca="1" si="1083">IF(CN46="","",
IF(CL46=2,MATCH(LEFT(CN46,LEN(CN46)-2)&amp;TEXT(IF(VALUE(RIGHT(CN46,2))&gt;1,1,2),"00"),OFFSET(CN46,1-$AY46,0,4),0),"")&amp;
IF(CL46=3,MATCH(LEFT(CN46,LEN(CN46)-2)&amp;TEXT(IF(VALUE(RIGHT(CN46,2))&gt;1,1,2),"00"),OFFSET(CN46,1-$AY46,0,4),0)&amp;"/"&amp;
                      MATCH(LEFT(CN46,LEN(CN46)-2)&amp;TEXT(IF(VALUE(RIGHT(CN46,2))&gt;2,2,3),"00"),OFFSET(CN46,1-$AY46,0,4),0),"")&amp;
IF(CL46=4,MATCH(LEFT(CN46,LEN(CN46)-2)&amp;TEXT(IF(VALUE(RIGHT(CN46,2))&gt;1,1,2),"00"),OFFSET(CN46,1-$AY46,0,4),0)&amp;"/"&amp;
                      MATCH(LEFT(CN46,LEN(CN46)-2)&amp;TEXT(IF(VALUE(RIGHT(CN46,2))&gt;2,2,3),"00"),OFFSET(CN46,1-$AY46,0,4),0)&amp;"/"&amp;
                      MATCH(LEFT(CN46,LEN(CN46)-2)&amp;TEXT(IF(VALUE(RIGHT(CN46,2))&gt;3,3,4),"00"),OFFSET(CN46,1-$AY46,0,4),0),""))</f>
        <v>#VALUE!</v>
      </c>
      <c r="CP46" s="312" t="e">
        <f t="shared" ref="CP46:CP49" ca="1" si="1084">CJ46+(
IF(CL46=2,OFFSET($AZ46,0,CO46-1))+
IF(CL46=3,OFFSET($AZ46,0,VALUE(MID(CO46,1,1))-1)+
                     OFFSET($AZ46,0,VALUE(MID(CO46,3,1))-1))+
IF(CL46=4,OFFSET($AZ46,0,VALUE(MID(CO46,1,1))-1)+
                     OFFSET($AZ46,0,VALUE(MID(CO46,3,1))-1)+
                     OFFSET($AZ46,0,VALUE(MID(CO46,5,1))-1))
)*10^CP$3</f>
        <v>#VALUE!</v>
      </c>
      <c r="CQ46" s="303" t="e">
        <f t="shared" ref="CQ46:CQ49" ca="1" si="1085">RANK(CP46,OFFSET(CP$4:CP$7,$AX46,0))</f>
        <v>#VALUE!</v>
      </c>
      <c r="CR46" s="293">
        <f t="shared" ref="CR46:CR49" ca="1" si="1086">COUNTIF(OFFSET(CQ$4:CQ$7,$AX46,0),CQ46)</f>
        <v>4</v>
      </c>
      <c r="CS46" s="293">
        <f t="shared" ref="CS46:CS49" ca="1" si="1087">COUNTIF(OFFSET(CQ46,1-$AY46,0,$AY46),CQ46)</f>
        <v>1</v>
      </c>
      <c r="CT46" s="287" t="e">
        <f t="shared" ref="CT46:CT49" ca="1" si="1088">IF(COUNTIF(OFFSET(CQ$4:CQ$7,$AX46,0),CQ46)&gt;1,       TEXT(CR46,"00")&amp;" x "&amp;TEXT(CQ46,"00")&amp;"e - "&amp;       TEXT(CS46,"00"),"")</f>
        <v>#VALUE!</v>
      </c>
      <c r="CU46" s="281" t="e">
        <f t="shared" ref="CU46:CU49" ca="1" si="1089">IF(CT46="","",
IF(CR46=2,MATCH(LEFT(CT46,LEN(CT46)-2)&amp;TEXT(IF(VALUE(RIGHT(CT46,2))&gt;1,1,2),"00"),OFFSET(CT46,1-$AY46,0,4),0),"")&amp;
IF(CR46=3,MATCH(LEFT(CT46,LEN(CT46)-2)&amp;TEXT(IF(VALUE(RIGHT(CT46,2))&gt;1,1,2),"00"),OFFSET(CT46,1-$AY46,0,4),0)&amp;"/"&amp;
                      MATCH(LEFT(CT46,LEN(CT46)-2)&amp;TEXT(IF(VALUE(RIGHT(CT46,2))&gt;2,2,3),"00"),OFFSET(CT46,1-$AY46,0,4),0),"")&amp;
IF(CR46=4,MATCH(LEFT(CT46,LEN(CT46)-2)&amp;TEXT(IF(VALUE(RIGHT(CT46,2))&gt;1,1,2),"00"),OFFSET(CT46,1-$AY46,0,4),0)&amp;"/"&amp;
                      MATCH(LEFT(CT46,LEN(CT46)-2)&amp;TEXT(IF(VALUE(RIGHT(CT46,2))&gt;2,2,3),"00"),OFFSET(CT46,1-$AY46,0,4),0)&amp;"/"&amp;
                      MATCH(LEFT(CT46,LEN(CT46)-2)&amp;TEXT(IF(VALUE(RIGHT(CT46,2))&gt;3,3,4),"00"),OFFSET(CT46,1-$AY46,0,4),0),""))</f>
        <v>#VALUE!</v>
      </c>
      <c r="CV46" s="315" t="e">
        <f t="shared" ref="CV46:CV49" ca="1" si="1090">CP46+(
IF(CR46=2,OFFSET($BE46,0,CU46-1))+
IF(CR46=3,OFFSET($BE46,0,VALUE(MID(CU46,1,1))-1)+
                     OFFSET($BE46,0,VALUE(MID(CU46,3,1))-1))+
IF(CR46=4,OFFSET($BE46,0,VALUE(MID(CU46,1,1))-1)+
                     OFFSET($BE46,0,VALUE(MID(CU46,3,1))-1)+
                     OFFSET($BE46,0,VALUE(MID(CU46,5,1))-1))
)*10^CV$3</f>
        <v>#VALUE!</v>
      </c>
      <c r="CW46" s="303" t="e">
        <f t="shared" ref="CW46:CW49" ca="1" si="1091">RANK(CV46,OFFSET(CV$4:CV$7,$AX46,0))</f>
        <v>#VALUE!</v>
      </c>
      <c r="CX46" s="293">
        <f t="shared" ref="CX46:CX49" ca="1" si="1092">COUNTIF(OFFSET(CW$4:CW$7,$AX46,0),CW46)</f>
        <v>4</v>
      </c>
      <c r="CY46" s="293">
        <f t="shared" ref="CY46:CY49" ca="1" si="1093">COUNTIF(OFFSET(CW46,1-$AY46,0,$AY46),CW46)</f>
        <v>1</v>
      </c>
      <c r="CZ46" s="287" t="e">
        <f t="shared" ref="CZ46:CZ49" ca="1" si="1094">IF(COUNTIF(OFFSET(CW$4:CW$7,$AX46,0),CW46)&gt;1,       TEXT(CX46,"00")&amp;" x "&amp;TEXT(CW46,"00")&amp;"e - "&amp;       TEXT(CY46,"00"),"")</f>
        <v>#VALUE!</v>
      </c>
      <c r="DA46" s="281" t="e">
        <f t="shared" ref="DA46:DA49" ca="1" si="1095">IF(CZ46="","",
IF(CX46=2,MATCH(LEFT(CZ46,LEN(CZ46)-2)&amp;TEXT(IF(VALUE(RIGHT(CZ46,2))&gt;1,1,2),"00"),OFFSET(CZ46,1-$AY46,0,4),0),"")&amp;
IF(CX46=3,MATCH(LEFT(CZ46,LEN(CZ46)-2)&amp;TEXT(IF(VALUE(RIGHT(CZ46,2))&gt;1,1,2),"00"),OFFSET(CZ46,1-$AY46,0,4),0)&amp;"/"&amp;
                      MATCH(LEFT(CZ46,LEN(CZ46)-2)&amp;TEXT(IF(VALUE(RIGHT(CZ46,2))&gt;2,2,3),"00"),OFFSET(CZ46,1-$AY46,0,4),0),"")&amp;
IF(CX46=4,MATCH(LEFT(CZ46,LEN(CZ46)-2)&amp;TEXT(IF(VALUE(RIGHT(CZ46,2))&gt;1,1,2),"00"),OFFSET(CZ46,1-$AY46,0,4),0)&amp;"/"&amp;
                      MATCH(LEFT(CZ46,LEN(CZ46)-2)&amp;TEXT(IF(VALUE(RIGHT(CZ46,2))&gt;2,2,3),"00"),OFFSET(CZ46,1-$AY46,0,4),0)&amp;"/"&amp;
                      MATCH(LEFT(CZ46,LEN(CZ46)-2)&amp;TEXT(IF(VALUE(RIGHT(CZ46,2))&gt;3,3,4),"00"),OFFSET(CZ46,1-$AY46,0,4),0),""))</f>
        <v>#VALUE!</v>
      </c>
      <c r="DB46" s="318" t="e">
        <f t="shared" ref="DB46:DB49" ca="1" si="1096">CV46+(
IF(CX46=2,OFFSET($BJ46,0,DA46-1))+
IF(CX46=3,OFFSET($BJ46,0,VALUE(MID(DA46,1,1))-1)+
                     OFFSET($BJ46,0,VALUE(MID(DA46,3,1))-1))+
IF(CX46=4,OFFSET($BJ46,0,VALUE(MID(DA46,1,1))-1)+
                     OFFSET($BJ46,0,VALUE(MID(DA46,3,1))-1)+
                     OFFSET($BJ46,0,VALUE(MID(DA46,5,1))-1))
)*10^DB$3</f>
        <v>#VALUE!</v>
      </c>
      <c r="DC46" s="303" t="e">
        <f t="shared" ref="DC46:DC49" ca="1" si="1097">RANK(DB46,OFFSET(DB$4:DB$7,$AX46,0))</f>
        <v>#VALUE!</v>
      </c>
      <c r="DD46" s="321" t="e">
        <f t="shared" ca="1" si="191"/>
        <v>#VALUE!</v>
      </c>
      <c r="DE46" s="281" t="e">
        <f t="shared" ref="DE46:DE49" ca="1" si="1098">RANK(DD46,OFFSET(DD$4:DD$7,$AX46,0))</f>
        <v>#VALUE!</v>
      </c>
      <c r="DF46" s="324" t="e">
        <f t="shared" ca="1" si="193"/>
        <v>#VALUE!</v>
      </c>
      <c r="DG46" s="281" t="e">
        <f ca="1">RANK(DF46,OFFSET(DF$4:DF$7,$AX46,0))&amp;$E46</f>
        <v>#VALUE!</v>
      </c>
      <c r="DH46" s="348">
        <f ca="1">COUNTIF(OFFSET($DG$4:$DG$7,$AX46,0),$DN46)</f>
        <v>0</v>
      </c>
      <c r="DI46" s="357" t="str">
        <f ca="1">IFERROR(MATCH($DN46,OFFSET($DG$4:$DG$7,$AX46,0),0),"")</f>
        <v/>
      </c>
      <c r="DJ46" s="357" t="str">
        <f t="shared" ref="DJ46:DL49" ca="1" si="1099">IF(DJ$3&lt;=COUNTIF(OFFSET($DG$4:$DG$7,$AX46,0),$DN46),DI46+MATCH($DN46,OFFSET(OFFSET($DG$4:$DG$7,$AX46,0),DI46,0),0),"")</f>
        <v/>
      </c>
      <c r="DK46" s="357" t="str">
        <f t="shared" ca="1" si="1099"/>
        <v/>
      </c>
      <c r="DL46" s="357" t="str">
        <f t="shared" ca="1" si="1099"/>
        <v/>
      </c>
      <c r="DM46" s="350" t="str">
        <f ca="1">CONCATENATE(DI46,DJ46,DK46,DL46)</f>
        <v/>
      </c>
      <c r="DN46" s="351" t="s">
        <v>297</v>
      </c>
      <c r="DO46" s="351" t="str">
        <f ca="1">IF(SUM(OFFSET($R$4:$R$7,$AX46,0))&lt;12,"",
IF($DH46=0,$DO45,
IF($DH46=1,OFFSET($Q$4,VALUE(DM46)-1+$AX46,0),
IF($DH46=2,OFFSET($AS$4,VALUE(MID(DM46,1,1))-1+$AX46,0)&amp;"/"&amp;OFFSET($AS$4,VALUE(MID(DM46,2,1))-1+$AX46,0),
IF($DH46=3,OFFSET($AS$4,VALUE(MID(DM46,1,1))-1+$AX46,0)&amp;"/"&amp;OFFSET($AS$4,VALUE(MID(DM46,2,1))-1+$AX46,0)&amp;"/"&amp;OFFSET($AS$4,VALUE(MID(DM46,3,1))-1+$AX46,0),
CONCATENATE(OFFSET($AS$4,$AX46,0),"/",OFFSET($AS$5,$AX46,0),"/",OFFSET($AS$6,$AX46,0),"/",OFFSET($AS$7,$AX46,0)))))))</f>
        <v/>
      </c>
      <c r="DP46" s="351" t="str">
        <f ca="1">IFERROR(OFFSET($Q$51,MATCH(RIGHT($DN46),$Q$52:$Q$59,0),MATCH(VALUE(LEFT($DN46)),$R$51:$Z$51,0)),"")</f>
        <v/>
      </c>
      <c r="DQ46" s="351" t="str">
        <f t="shared" ca="1" si="1031"/>
        <v/>
      </c>
      <c r="DR46" s="353" t="str">
        <f ca="1">IF(OR(R46&lt;1,DQ46=""),"",IF(LEFT(DQ46,3)="Noo","NIe",LEFT(DQ46,3))&amp;IF(ISERROR(MATCH(DQ46,$Q:$Q,0)),"?",""))</f>
        <v/>
      </c>
      <c r="DS46" s="201">
        <f t="shared" ca="1" si="195"/>
        <v>0</v>
      </c>
      <c r="DT46" s="203" t="str">
        <f t="shared" ca="1" si="196"/>
        <v/>
      </c>
      <c r="DU46" s="203" t="str">
        <f t="shared" ref="DU46:DW49" ca="1" si="1100">IF(DU$3&lt;=COUNTIF(OFFSET($GY$4:$GY$7,$AX46,0),$DY46),DT46+MATCH($DY46,OFFSET(OFFSET($GY$4:$GY$7,$AX46,0),DT46,0),0),"")</f>
        <v/>
      </c>
      <c r="DV46" s="203" t="str">
        <f t="shared" ca="1" si="1100"/>
        <v/>
      </c>
      <c r="DW46" s="203" t="str">
        <f t="shared" ca="1" si="1100"/>
        <v/>
      </c>
      <c r="DX46" s="195" t="str">
        <f t="shared" ref="DX46:DX49" ca="1" si="1101">CONCATENATE(DT46,DU46,DV46,DW46)</f>
        <v/>
      </c>
      <c r="DY46" s="156" t="s">
        <v>297</v>
      </c>
      <c r="DZ46" s="156" t="str">
        <f ca="1">IF(SUM(OFFSET($AC$4:$AC$7,$AX46,0))&lt;12,"",
IF($DS46=0,$DZ45,
IF($DS46=1,OFFSET($Q$4,VALUE(DX46)-1+$AX46,0),
IF($DS46=2,OFFSET($AS$4,VALUE(MID(DX46,1,1))-1+$AX46,0)&amp;"/"&amp;OFFSET($AS$4,VALUE(MID(DX46,2,1))-1+$AX46,0),
IF($DS46=3,OFFSET($AS$4,VALUE(MID(DX46,1,1))-1+$AX46,0)&amp;"/"&amp;OFFSET($AS$4,VALUE(MID(DX46,2,1))-1+$AX46,0)&amp;"/"&amp;OFFSET($AS$4,VALUE(MID(DX46,3,1))-1+$AX46,0),
CONCATENATE(OFFSET($AS$4,$AX46,0),"/",OFFSET($AS$5,$AX46,0),"/",OFFSET($AS$6,$AX46,0),"/",OFFSET($AS$7,$AX46,0)))))))</f>
        <v/>
      </c>
      <c r="EA46" s="156" t="str">
        <f ca="1">IFERROR(OFFSET($Q$51,MATCH(RIGHT($DY46),$Q$52:$Q$59,0),MATCH(VALUE(LEFT($DY46)),$AC$51:$AK$51,0)),"")</f>
        <v/>
      </c>
      <c r="EB46" s="156" t="str">
        <f t="shared" ca="1" si="199"/>
        <v/>
      </c>
      <c r="EC46" s="156" t="str">
        <f ca="1">IF(OR(AC46&lt;1,EB46=""),"",LEFT(EB46,3)&amp;IF(ISERROR(MATCH(EB46,$Q:$Q,0)),"?",""))</f>
        <v/>
      </c>
      <c r="ED46" s="270" t="str">
        <f t="shared" si="842"/>
        <v>Pol-Sen</v>
      </c>
      <c r="EE46" s="270" t="str">
        <f t="shared" si="6"/>
        <v/>
      </c>
      <c r="EF46" s="270" t="str">
        <f t="shared" si="7"/>
        <v/>
      </c>
      <c r="EG46" s="271" t="str">
        <f t="shared" si="843"/>
        <v/>
      </c>
      <c r="EH46" s="271" t="str">
        <f t="shared" si="844"/>
        <v/>
      </c>
      <c r="EI46" s="271" t="str">
        <f t="shared" si="845"/>
        <v/>
      </c>
      <c r="EJ46" s="271" t="str">
        <f t="shared" si="75"/>
        <v/>
      </c>
      <c r="EK46" s="274" t="str">
        <f t="shared" si="501"/>
        <v>Pol</v>
      </c>
      <c r="EL46" s="272" t="str">
        <f t="shared" ref="EL46:EO49" ca="1" si="1102">IFERROR(VLOOKUP($AS46&amp;"-"&amp;OFFSET(EL$3,MATCH($E46,$E:$E,0)-MATCH($E$4,$E:$E,0),0),$ED:$EK,4,0),"")</f>
        <v/>
      </c>
      <c r="EM46" s="271" t="str">
        <f t="shared" ca="1" si="1102"/>
        <v/>
      </c>
      <c r="EN46" s="271" t="str">
        <f t="shared" ca="1" si="1102"/>
        <v/>
      </c>
      <c r="EO46" s="271" t="str">
        <f t="shared" ca="1" si="1102"/>
        <v/>
      </c>
      <c r="EP46" s="272">
        <f t="shared" si="116"/>
        <v>42</v>
      </c>
      <c r="EQ46" s="272">
        <v>1</v>
      </c>
      <c r="ER46" s="272" t="str">
        <f t="shared" ref="ER46:EU49" ca="1" si="1103">IFERROR(VLOOKUP($AS46&amp;"-"&amp;OFFSET(ER$3,MATCH($E46,$E:$E,0)-MATCH($E$4,$E:$E,0),0),$ED:$EJ,5,0),"")</f>
        <v/>
      </c>
      <c r="ES46" s="271" t="str">
        <f t="shared" ca="1" si="1103"/>
        <v/>
      </c>
      <c r="ET46" s="271" t="str">
        <f t="shared" ca="1" si="1103"/>
        <v/>
      </c>
      <c r="EU46" s="271" t="str">
        <f t="shared" ca="1" si="1103"/>
        <v/>
      </c>
      <c r="EV46" s="273">
        <f t="shared" ref="EV46:EV49" ca="1" si="1104">SUM(ER46:EU46)</f>
        <v>0</v>
      </c>
      <c r="EW46" s="272" t="str">
        <f t="shared" ref="EW46:EZ49" ca="1" si="1105">IFERROR(VLOOKUP($AS46&amp;"-"&amp;OFFSET(EW$3,MATCH($E46,$E:$E,0)-MATCH($E$4,$E:$E,0),0),$ED:$EJ,6,0),"")</f>
        <v/>
      </c>
      <c r="EX46" s="271" t="str">
        <f t="shared" ca="1" si="1105"/>
        <v/>
      </c>
      <c r="EY46" s="271" t="str">
        <f t="shared" ca="1" si="1105"/>
        <v/>
      </c>
      <c r="EZ46" s="271" t="str">
        <f t="shared" ca="1" si="1105"/>
        <v/>
      </c>
      <c r="FA46" s="273">
        <f t="shared" ref="FA46:FA49" ca="1" si="1106">SUM(EW46:EZ46)</f>
        <v>0</v>
      </c>
      <c r="FB46" s="272" t="str">
        <f t="shared" ref="FB46:FE49" ca="1" si="1107">IFERROR(VLOOKUP($AS46&amp;"-"&amp;OFFSET(FB$3,MATCH($E46,$E:$E,0)-MATCH($E$4,$E:$E,0),0),$ED:$EJ,2,0),"")</f>
        <v/>
      </c>
      <c r="FC46" s="271" t="str">
        <f t="shared" ca="1" si="1107"/>
        <v/>
      </c>
      <c r="FD46" s="271" t="str">
        <f t="shared" ca="1" si="1107"/>
        <v/>
      </c>
      <c r="FE46" s="271" t="str">
        <f t="shared" ca="1" si="1107"/>
        <v/>
      </c>
      <c r="FF46" s="273">
        <f t="shared" ref="FF46:FF49" ca="1" si="1108">SUM(FB46:FE46)</f>
        <v>0</v>
      </c>
      <c r="FG46"/>
      <c r="FI46" s="275">
        <f ca="1">RANK($EV46,OFFSET($EV$4:$EV$7,$AX46,0),0)</f>
        <v>1</v>
      </c>
      <c r="FJ46" s="280">
        <f ca="1">EV46+(IF(COUNTIF(OFFSET($FI$4:$FI$7,$AX46,0),$FI46)&gt;1,IF($AC46&gt;0,(MAX(OFFSET($AC$4:$AC$7,$AX46,0))-$AC46)*0.1,)))*10^FJ$3</f>
        <v>0</v>
      </c>
      <c r="FK46" s="303">
        <f ca="1">RANK($FJ46,OFFSET($FJ$4:$FJ$7,$AX46,0),0)</f>
        <v>1</v>
      </c>
      <c r="FL46" s="293">
        <f t="shared" ref="FL46:FL49" ca="1" si="1109">COUNTIF(OFFSET(FK$4:FK$7,$AX46,0),FK46)</f>
        <v>4</v>
      </c>
      <c r="FM46" s="293">
        <f t="shared" ref="FM46:FM49" ca="1" si="1110">COUNTIF(OFFSET(FK46,1-$AY46,0,$AY46),FK46)</f>
        <v>1</v>
      </c>
      <c r="FN46" s="287" t="str">
        <f t="shared" ref="FN46:FN49" ca="1" si="1111">IF(COUNTIF(OFFSET(FK$4:FK$7,$AX46,0),FK46)&gt;1,       TEXT(FL46,"00")&amp;" x "&amp;TEXT(FK46,"00")&amp;"e - "&amp;       TEXT(FM46,"00"),"")</f>
        <v>04 x 01e - 01</v>
      </c>
      <c r="FO46" s="281" t="str">
        <f t="shared" ref="FO46:FO49" ca="1" si="1112">IF(FN46="","",
IF(FL46=2,MATCH(LEFT(FN46,LEN(FN46)-2)&amp;TEXT(IF(VALUE(RIGHT(FN46,2))&gt;1,1,2),"00"),OFFSET(FN46,1-$AY46,0,4),0),"")&amp;
IF(FL46=3,MATCH(LEFT(FN46,LEN(FN46)-2)&amp;TEXT(IF(VALUE(RIGHT(FN46,2))&gt;1,1,2),"00"),OFFSET(FN46,1-$AY46,0,4),0)&amp;"/"&amp;
                      MATCH(LEFT(FN46,LEN(FN46)-2)&amp;TEXT(IF(VALUE(RIGHT(FN46,2))&gt;2,2,3),"00"),OFFSET(FN46,1-$AY46,0,4),0),"")&amp;
IF(FL46=4,MATCH(LEFT(FN46,LEN(FN46)-2)&amp;TEXT(IF(VALUE(RIGHT(FN46,2))&gt;1,1,2),"00"),OFFSET(FN46,1-$AY46,0,4),0)&amp;"/"&amp;
                      MATCH(LEFT(FN46,LEN(FN46)-2)&amp;TEXT(IF(VALUE(RIGHT(FN46,2))&gt;2,2,3),"00"),OFFSET(FN46,1-$AY46,0,4),0)&amp;"/"&amp;
                      MATCH(LEFT(FN46,LEN(FN46)-2)&amp;TEXT(IF(VALUE(RIGHT(FN46,2))&gt;3,3,4),"00"),OFFSET(FN46,1-$AY46,0,4),0),""))</f>
        <v>2/3/4</v>
      </c>
      <c r="FP46" s="300" t="e">
        <f t="shared" ref="FP46:FP49" ca="1" si="1113">FJ46+(
IF(FL46=2,OFFSET($ER46,0,VALUE(FO46)-1))+
IF(FL46=3,OFFSET($ER46,0,VALUE(MID(FO46,1,1))-1)+
                     OFFSET($ER46,0,VALUE(MID(FO46,3,1))-1))+
IF(FL46=4,OFFSET($ER46,0,VALUE(MID(FO46,1,1))-1)+
                     OFFSET($ER46,0,VALUE(MID(FO46,3,1))-1)+
                     OFFSET($ER46,0,VALUE(MID(FO46,5,1))-1))
)*10^FP$3</f>
        <v>#VALUE!</v>
      </c>
      <c r="FQ46" s="303" t="e">
        <f t="shared" ca="1" si="213"/>
        <v>#VALUE!</v>
      </c>
      <c r="FR46" s="293">
        <f t="shared" ref="FR46:FR49" ca="1" si="1114">COUNTIF(OFFSET(FQ$4:FQ$7,$AX46,0),FQ46)</f>
        <v>4</v>
      </c>
      <c r="FS46" s="293">
        <f t="shared" ref="FS46:FS49" ca="1" si="1115">COUNTIF(OFFSET(FQ46,1-$AY46,0,$AY46),FQ46)</f>
        <v>1</v>
      </c>
      <c r="FT46" s="287" t="e">
        <f t="shared" ref="FT46:FT49" ca="1" si="1116">IF(COUNTIF(OFFSET(FQ$4:FQ$7,$AX46,0),FQ46)&gt;1,       TEXT(FR46,"00")&amp;" x "&amp;TEXT(FQ46,"00")&amp;"e - "&amp;       TEXT(FS46,"00"),"")</f>
        <v>#VALUE!</v>
      </c>
      <c r="FU46" s="281" t="e">
        <f t="shared" ref="FU46:FU49" ca="1" si="1117">IF(FT46="","",
IF(FR46=2,MATCH(LEFT(FT46,LEN(FT46)-2)&amp;TEXT(IF(VALUE(RIGHT(FT46,2))&gt;1,1,2),"00"),OFFSET(FT46,1-$AY46,0,4),0),"")&amp;
IF(FR46=3,MATCH(LEFT(FT46,LEN(FT46)-2)&amp;TEXT(IF(VALUE(RIGHT(FT46,2))&gt;1,1,2),"00"),OFFSET(FT46,1-$AY46,0,4),0)&amp;"/"&amp;
                      MATCH(LEFT(FT46,LEN(FT46)-2)&amp;TEXT(IF(VALUE(RIGHT(FT46,2))&gt;2,2,3),"00"),OFFSET(FT46,1-$AY46,0,4),0),"")&amp;
IF(FR46=4,MATCH(LEFT(FT46,LEN(FT46)-2)&amp;TEXT(IF(VALUE(RIGHT(FT46,2))&gt;1,1,2),"00"),OFFSET(FT46,1-$AY46,0,4),0)&amp;"/"&amp;
                      MATCH(LEFT(FT46,LEN(FT46)-2)&amp;TEXT(IF(VALUE(RIGHT(FT46,2))&gt;2,2,3),"00"),OFFSET(FT46,1-$AY46,0,4),0)&amp;"/"&amp;
                      MATCH(LEFT(FT46,LEN(FT46)-2)&amp;TEXT(IF(VALUE(RIGHT(FT46,2))&gt;3,3,4),"00"),OFFSET(FT46,1-$AY46,0,4),0),""))</f>
        <v>#VALUE!</v>
      </c>
      <c r="FV46" s="306" t="e">
        <f t="shared" ref="FV46:FV49" ca="1" si="1118">FP46+(
IF(FR46=2,OFFSET($EW46,0,FU46-1))+
IF(FR46=3,OFFSET($EW46,0,VALUE(MID(FU46,1,1))-1)+
                     OFFSET($EW46,0,VALUE(MID(FU46,3,1))-1))+
IF(FR46=4,OFFSET($EW46,0,VALUE(MID(FU46,1,1))-1)+
                     OFFSET($EW46,0,VALUE(MID(FU46,3,1))-1)+
                     OFFSET($EW46,0,VALUE(MID(FU46,5,1))-1))
)*10^FV$3</f>
        <v>#VALUE!</v>
      </c>
      <c r="FW46" s="303" t="e">
        <f t="shared" ref="FW46" ca="1" si="1119">RANK(FV46,OFFSET(FV$4:FV$7,$AX46,0))</f>
        <v>#VALUE!</v>
      </c>
      <c r="FX46" s="293">
        <f t="shared" ref="FX46:FX49" ca="1" si="1120">COUNTIF(OFFSET(FW$4:FW$7,$AX46,0),FW46)</f>
        <v>4</v>
      </c>
      <c r="FY46" s="293">
        <f t="shared" ref="FY46:FY49" ca="1" si="1121">COUNTIF(OFFSET(FW46,1-$AY46,0,$AY46),FW46)</f>
        <v>1</v>
      </c>
      <c r="FZ46" s="287" t="e">
        <f t="shared" ref="FZ46:FZ49" ca="1" si="1122">IF(COUNTIF(OFFSET(FW$4:FW$7,$AX46,0),FW46)&gt;1,       TEXT(FX46,"00")&amp;" x "&amp;TEXT(FW46,"00")&amp;"e - "&amp;       TEXT(FY46,"00"),"")</f>
        <v>#VALUE!</v>
      </c>
      <c r="GA46" s="281" t="e">
        <f t="shared" ref="GA46:GA49" ca="1" si="1123">IF(FZ46="","",
IF(FX46=2,MATCH(LEFT(FZ46,LEN(FZ46)-2)&amp;TEXT(IF(VALUE(RIGHT(FZ46,2))&gt;1,1,2),"00"),OFFSET(FZ46,1-$AY46,0,4),0),"")&amp;
IF(FX46=3,MATCH(LEFT(FZ46,LEN(FZ46)-2)&amp;TEXT(IF(VALUE(RIGHT(FZ46,2))&gt;1,1,2),"00"),OFFSET(FZ46,1-$AY46,0,4),0)&amp;"/"&amp;
                      MATCH(LEFT(FZ46,LEN(FZ46)-2)&amp;TEXT(IF(VALUE(RIGHT(FZ46,2))&gt;2,2,3),"00"),OFFSET(FZ46,1-$AY46,0,4),0),"")&amp;
IF(FX46=4,MATCH(LEFT(FZ46,LEN(FZ46)-2)&amp;TEXT(IF(VALUE(RIGHT(FZ46,2))&gt;1,1,2),"00"),OFFSET(FZ46,1-$AY46,0,4),0)&amp;"/"&amp;
                      MATCH(LEFT(FZ46,LEN(FZ46)-2)&amp;TEXT(IF(VALUE(RIGHT(FZ46,2))&gt;2,2,3),"00"),OFFSET(FZ46,1-$AY46,0,4),0)&amp;"/"&amp;
                      MATCH(LEFT(FZ46,LEN(FZ46)-2)&amp;TEXT(IF(VALUE(RIGHT(FZ46,2))&gt;3,3,4),"00"),OFFSET(FZ46,1-$AY46,0,4),0),""))</f>
        <v>#VALUE!</v>
      </c>
      <c r="GB46" s="309" t="e">
        <f t="shared" ref="GB46:GB49" ca="1" si="1124">FV46+(
IF(FX46=2,OFFSET($FB46,0,GA46-1))+
IF(FX46=3,OFFSET($FB46,0,VALUE(MID(GA46,1,1))-1)+
                     OFFSET($FB46,0,VALUE(MID(GA46,3,1))-1))+
IF(FX46=4,OFFSET($FB46,0,VALUE(MID(GA46,1,1))-1)+
                     OFFSET($FB46,0,VALUE(MID(GA46,3,1))-1)+
                     OFFSET($FB46,0,VALUE(MID(GA46,5,1))-1))
)*10^GB$3</f>
        <v>#VALUE!</v>
      </c>
      <c r="GC46" s="303" t="e">
        <f t="shared" ref="GC46:GC49" ca="1" si="1125">RANK(GB46,OFFSET(GB$4:GB$7,$AX46,0))</f>
        <v>#VALUE!</v>
      </c>
      <c r="GD46" s="293">
        <f t="shared" ref="GD46:GD49" ca="1" si="1126">COUNTIF(OFFSET(GC$4:GC$7,$AX46,0),GC46)</f>
        <v>4</v>
      </c>
      <c r="GE46" s="293">
        <f t="shared" ref="GE46:GE49" ca="1" si="1127">COUNTIF(OFFSET(GC46,1-$AY46,0,$AY46),GC46)</f>
        <v>1</v>
      </c>
      <c r="GF46" s="287" t="e">
        <f t="shared" ref="GF46:GF49" ca="1" si="1128">IF(COUNTIF(OFFSET(GC$4:GC$7,$AX46,0),GC46)&gt;1,       TEXT(GD46,"00")&amp;" x "&amp;TEXT(GC46,"00")&amp;"e - "&amp;       TEXT(GE46,"00"),"")</f>
        <v>#VALUE!</v>
      </c>
      <c r="GG46" s="281" t="e">
        <f t="shared" ref="GG46:GG49" ca="1" si="1129">IF(GF46="","",
IF(GD46=2,MATCH(LEFT(GF46,LEN(GF46)-2)&amp;TEXT(IF(VALUE(RIGHT(GF46,2))&gt;1,1,2),"00"),OFFSET(GF46,1-$AY46,0,4),0),"")&amp;
IF(GD46=3,MATCH(LEFT(GF46,LEN(GF46)-2)&amp;TEXT(IF(VALUE(RIGHT(GF46,2))&gt;1,1,2),"00"),OFFSET(GF46,1-$AY46,0,4),0)&amp;"/"&amp;
                      MATCH(LEFT(GF46,LEN(GF46)-2)&amp;TEXT(IF(VALUE(RIGHT(GF46,2))&gt;2,2,3),"00"),OFFSET(GF46,1-$AY46,0,4),0),"")&amp;
IF(GD46=4,MATCH(LEFT(GF46,LEN(GF46)-2)&amp;TEXT(IF(VALUE(RIGHT(GF46,2))&gt;1,1,2),"00"),OFFSET(GF46,1-$AY46,0,4),0)&amp;"/"&amp;
                      MATCH(LEFT(GF46,LEN(GF46)-2)&amp;TEXT(IF(VALUE(RIGHT(GF46,2))&gt;2,2,3),"00"),OFFSET(GF46,1-$AY46,0,4),0)&amp;"/"&amp;
                      MATCH(LEFT(GF46,LEN(GF46)-2)&amp;TEXT(IF(VALUE(RIGHT(GF46,2))&gt;3,3,4),"00"),OFFSET(GF46,1-$AY46,0,4),0),""))</f>
        <v>#VALUE!</v>
      </c>
      <c r="GH46" s="312" t="e">
        <f t="shared" ref="GH46:GH49" ca="1" si="1130">GB46+(
IF(GD46=2,OFFSET($ER46,0,GG46-1))+
IF(GD46=3,OFFSET($ER46,0,VALUE(MID(GG46,1,1))-1)+
                     OFFSET($ER46,0,VALUE(MID(GG46,3,1))-1))+
IF(GD46=4,OFFSET($ER46,0,VALUE(MID(GG46,1,1))-1)+
                     OFFSET($ER46,0,VALUE(MID(GG46,3,1))-1)+
                     OFFSET($ER46,0,VALUE(MID(GG46,5,1))-1))
)*10^GH$3</f>
        <v>#VALUE!</v>
      </c>
      <c r="GI46" s="303" t="e">
        <f t="shared" ref="GI46:GI49" ca="1" si="1131">RANK(GH46,OFFSET(GH$4:GH$7,$AX46,0))</f>
        <v>#VALUE!</v>
      </c>
      <c r="GJ46" s="293">
        <f t="shared" ref="GJ46:GJ49" ca="1" si="1132">COUNTIF(OFFSET(GI$4:GI$7,$AX46,0),GI46)</f>
        <v>4</v>
      </c>
      <c r="GK46" s="293">
        <f t="shared" ref="GK46:GK49" ca="1" si="1133">COUNTIF(OFFSET(GI46,1-$AY46,0,$AY46),GI46)</f>
        <v>1</v>
      </c>
      <c r="GL46" s="287" t="e">
        <f t="shared" ref="GL46:GL49" ca="1" si="1134">IF(COUNTIF(OFFSET(GI$4:GI$7,$AX46,0),GI46)&gt;1,       TEXT(GJ46,"00")&amp;" x "&amp;TEXT(GI46,"00")&amp;"e - "&amp;       TEXT(GK46,"00"),"")</f>
        <v>#VALUE!</v>
      </c>
      <c r="GM46" s="281" t="e">
        <f t="shared" ref="GM46:GM49" ca="1" si="1135">IF(GL46="","",
IF(GJ46=2,MATCH(LEFT(GL46,LEN(GL46)-2)&amp;TEXT(IF(VALUE(RIGHT(GL46,2))&gt;1,1,2),"00"),OFFSET(GL46,1-$AY46,0,4),0),"")&amp;
IF(GJ46=3,MATCH(LEFT(GL46,LEN(GL46)-2)&amp;TEXT(IF(VALUE(RIGHT(GL46,2))&gt;1,1,2),"00"),OFFSET(GL46,1-$AY46,0,4),0)&amp;"/"&amp;
                      MATCH(LEFT(GL46,LEN(GL46)-2)&amp;TEXT(IF(VALUE(RIGHT(GL46,2))&gt;2,2,3),"00"),OFFSET(GL46,1-$AY46,0,4),0),"")&amp;
IF(GJ46=4,MATCH(LEFT(GL46,LEN(GL46)-2)&amp;TEXT(IF(VALUE(RIGHT(GL46,2))&gt;1,1,2),"00"),OFFSET(GL46,1-$AY46,0,4),0)&amp;"/"&amp;
                      MATCH(LEFT(GL46,LEN(GL46)-2)&amp;TEXT(IF(VALUE(RIGHT(GL46,2))&gt;2,2,3),"00"),OFFSET(GL46,1-$AY46,0,4),0)&amp;"/"&amp;
                      MATCH(LEFT(GL46,LEN(GL46)-2)&amp;TEXT(IF(VALUE(RIGHT(GL46,2))&gt;3,3,4),"00"),OFFSET(GL46,1-$AY46,0,4),0),""))</f>
        <v>#VALUE!</v>
      </c>
      <c r="GN46" s="315" t="e">
        <f t="shared" ref="GN46:GN49" ca="1" si="1136">GH46+(
IF(GJ46=2,OFFSET($EW46,0,GM46-1))+
IF(GJ46=3,OFFSET($EW46,0,VALUE(MID(GM46,1,1))-1)+
                     OFFSET($EW46,0,VALUE(MID(GM46,3,1))-1))+
IF(GJ46=4,OFFSET($EW46,0,VALUE(MID(GM46,1,1))-1)+
                     OFFSET($EW46,0,VALUE(MID(GM46,3,1))-1)+
                     OFFSET($EW46,0,VALUE(MID(GM46,5,1))-1))
)*10^GN$3</f>
        <v>#VALUE!</v>
      </c>
      <c r="GO46" s="303" t="e">
        <f t="shared" ref="GO46:GO49" ca="1" si="1137">RANK(GN46,OFFSET(GN$4:GN$7,$AX46,0))</f>
        <v>#VALUE!</v>
      </c>
      <c r="GP46" s="293">
        <f t="shared" ref="GP46:GP49" ca="1" si="1138">COUNTIF(OFFSET(GO$4:GO$7,$AX46,0),GO46)</f>
        <v>4</v>
      </c>
      <c r="GQ46" s="293">
        <f t="shared" ref="GQ46:GQ49" ca="1" si="1139">COUNTIF(OFFSET(GO46,1-$AY46,0,$AY46),GO46)</f>
        <v>1</v>
      </c>
      <c r="GR46" s="287" t="e">
        <f t="shared" ref="GR46:GR49" ca="1" si="1140">IF(COUNTIF(OFFSET(GO$4:GO$7,$AX46,0),GO46)&gt;1,       TEXT(GP46,"00")&amp;" x "&amp;TEXT(GO46,"00")&amp;"e - "&amp;       TEXT(GQ46,"00"),"")</f>
        <v>#VALUE!</v>
      </c>
      <c r="GS46" s="281" t="e">
        <f t="shared" ref="GS46:GS49" ca="1" si="1141">IF(GR46="","",
IF(GP46=2,MATCH(LEFT(GR46,LEN(GR46)-2)&amp;TEXT(IF(VALUE(RIGHT(GR46,2))&gt;1,1,2),"00"),OFFSET(GR46,1-$AY46,0,4),0),"")&amp;
IF(GP46=3,MATCH(LEFT(GR46,LEN(GR46)-2)&amp;TEXT(IF(VALUE(RIGHT(GR46,2))&gt;1,1,2),"00"),OFFSET(GR46,1-$AY46,0,4),0)&amp;"/"&amp;
                      MATCH(LEFT(GR46,LEN(GR46)-2)&amp;TEXT(IF(VALUE(RIGHT(GR46,2))&gt;2,2,3),"00"),OFFSET(GR46,1-$AY46,0,4),0),"")&amp;
IF(GP46=4,MATCH(LEFT(GR46,LEN(GR46)-2)&amp;TEXT(IF(VALUE(RIGHT(GR46,2))&gt;1,1,2),"00"),OFFSET(GR46,1-$AY46,0,4),0)&amp;"/"&amp;
                      MATCH(LEFT(GR46,LEN(GR46)-2)&amp;TEXT(IF(VALUE(RIGHT(GR46,2))&gt;2,2,3),"00"),OFFSET(GR46,1-$AY46,0,4),0)&amp;"/"&amp;
                      MATCH(LEFT(GR46,LEN(GR46)-2)&amp;TEXT(IF(VALUE(RIGHT(GR46,2))&gt;3,3,4),"00"),OFFSET(GR46,1-$AY46,0,4),0),""))</f>
        <v>#VALUE!</v>
      </c>
      <c r="GT46" s="318" t="e">
        <f t="shared" ref="GT46:GT49" ca="1" si="1142">GN46+(
IF(GP46=2,OFFSET($FB46,0,GS46-1))+
IF(GP46=3,OFFSET($FB46,0,VALUE(MID(GS46,1,1))-1)+
                     OFFSET($FB46,0,VALUE(MID(GS46,3,1))-1))+
IF(GP46=4,OFFSET($FB46,0,VALUE(MID(GS46,1,1))-1)+
                     OFFSET($FB46,0,VALUE(MID(GS46,3,1))-1)+
                     OFFSET($FB46,0,VALUE(MID(GS46,5,1))-1))
)*10^GT$3</f>
        <v>#VALUE!</v>
      </c>
      <c r="GU46" s="303" t="e">
        <f t="shared" ref="GU46:GU49" ca="1" si="1143">RANK(GT46,OFFSET(GT$4:GT$7,$AX46,0))</f>
        <v>#VALUE!</v>
      </c>
      <c r="GV46" s="321" t="e">
        <f ca="1">GT46+IF(COUNTIF(OFFSET($GU$4:$GU$7,$AX46,0),GU46)&gt;1,FA46*10^GV$3)</f>
        <v>#VALUE!</v>
      </c>
      <c r="GW46" s="281" t="e">
        <f t="shared" ref="GW46:GW49" ca="1" si="1144">RANK(GV46,OFFSET(GV$4:GV$7,$AX46,0))</f>
        <v>#VALUE!</v>
      </c>
      <c r="GX46" s="324" t="e">
        <f ca="1">GV46+IF(COUNTIF(OFFSET($GW$4:$GW$7,$AX46,0),GW46)&gt;1,FF46*10^GX$3)</f>
        <v>#VALUE!</v>
      </c>
      <c r="GY46" s="281" t="e">
        <f ca="1">RANK(GX46,OFFSET(GX$4:GX$7,$AX46,0))&amp;$E46</f>
        <v>#VALUE!</v>
      </c>
      <c r="GZ46"/>
      <c r="HA46"/>
      <c r="HB46"/>
      <c r="HC46"/>
      <c r="HD46"/>
      <c r="HE46"/>
      <c r="HF46"/>
      <c r="HG46"/>
      <c r="HH46"/>
    </row>
    <row r="47" spans="1:216" x14ac:dyDescent="0.25">
      <c r="A47" s="41">
        <v>32</v>
      </c>
      <c r="B47" s="42">
        <v>43275</v>
      </c>
      <c r="C47" s="43">
        <v>0.70833333333333337</v>
      </c>
      <c r="D47" s="44" t="s">
        <v>249</v>
      </c>
      <c r="E47" s="74" t="s">
        <v>275</v>
      </c>
      <c r="F47" s="250" t="s">
        <v>279</v>
      </c>
      <c r="G47" s="251" t="s">
        <v>280</v>
      </c>
      <c r="H47" s="56"/>
      <c r="I47" s="57"/>
      <c r="J47" s="49"/>
      <c r="K47" s="50" t="str">
        <f t="shared" si="0"/>
        <v/>
      </c>
      <c r="L47" s="51">
        <v>10</v>
      </c>
      <c r="M47" s="49"/>
      <c r="N47" s="58"/>
      <c r="O47" s="59"/>
      <c r="P47" s="68" t="s">
        <v>286</v>
      </c>
      <c r="Q47" s="261" t="s">
        <v>280</v>
      </c>
      <c r="R47" s="382">
        <f t="shared" ca="1" si="1048"/>
        <v>0</v>
      </c>
      <c r="S47" s="382">
        <f t="shared" ca="1" si="130"/>
        <v>0</v>
      </c>
      <c r="T47" s="382">
        <f t="shared" ca="1" si="131"/>
        <v>0</v>
      </c>
      <c r="U47" s="382">
        <f t="shared" ca="1" si="132"/>
        <v>0</v>
      </c>
      <c r="V47" s="383">
        <f t="shared" ca="1" si="1049"/>
        <v>0</v>
      </c>
      <c r="W47" s="384">
        <f t="shared" ca="1" si="1050"/>
        <v>0</v>
      </c>
      <c r="X47" s="385">
        <f t="shared" ca="1" si="135"/>
        <v>0</v>
      </c>
      <c r="Y47" s="386">
        <f t="shared" ca="1" si="1051"/>
        <v>0</v>
      </c>
      <c r="Z47" s="387" t="str">
        <f ca="1">IF(SUM(OFFSET(R$4:R$7,$AX47,0))=0,"",IFERROR(DG47,"")&amp;IF(SUM(OFFSET(R$4:R$7,$AX47,0))&lt;12,"?",""))</f>
        <v/>
      </c>
      <c r="AA47" s="50" t="str">
        <f ca="1">IF(AK47="","",(IF(V47=AG47,1)+IF(W47=AH47,1)+IF(X47=AI47,1)+IF(Y47=AJ47,1)+IF(Z47=AK47,1))/5*AB47)</f>
        <v/>
      </c>
      <c r="AB47" s="390">
        <v>5</v>
      </c>
      <c r="AC47" s="388">
        <f t="shared" ca="1" si="137"/>
        <v>0</v>
      </c>
      <c r="AD47" s="382">
        <f t="shared" ca="1" si="138"/>
        <v>0</v>
      </c>
      <c r="AE47" s="382">
        <f t="shared" ca="1" si="139"/>
        <v>0</v>
      </c>
      <c r="AF47" s="382">
        <f t="shared" ca="1" si="140"/>
        <v>0</v>
      </c>
      <c r="AG47" s="383">
        <f t="shared" ca="1" si="141"/>
        <v>0</v>
      </c>
      <c r="AH47" s="384">
        <f t="shared" ca="1" si="142"/>
        <v>0</v>
      </c>
      <c r="AI47" s="385">
        <f t="shared" ca="1" si="1052"/>
        <v>0</v>
      </c>
      <c r="AJ47" s="386">
        <f t="shared" ca="1" si="144"/>
        <v>0</v>
      </c>
      <c r="AK47" s="389" t="str">
        <f ca="1">IF(SUM(OFFSET(AC$4:AC$7,$AX47,0))=0,"",IFERROR($GY47,"")&amp;IF(SUM(OFFSET(AC$4:AC$7,$AX47,0))&lt;12,"?",""))</f>
        <v/>
      </c>
      <c r="AL47" s="270" t="str">
        <f t="shared" si="1"/>
        <v>Jap-Sen</v>
      </c>
      <c r="AM47" s="270" t="str">
        <f t="shared" si="2"/>
        <v/>
      </c>
      <c r="AN47" s="270" t="str">
        <f t="shared" si="3"/>
        <v/>
      </c>
      <c r="AO47" s="271" t="str">
        <f t="shared" si="29"/>
        <v/>
      </c>
      <c r="AP47" s="271" t="str">
        <f t="shared" si="30"/>
        <v/>
      </c>
      <c r="AQ47" s="271" t="str">
        <f t="shared" si="31"/>
        <v/>
      </c>
      <c r="AR47" s="271" t="str">
        <f t="shared" si="32"/>
        <v/>
      </c>
      <c r="AS47" s="274" t="str">
        <f t="shared" si="452"/>
        <v>Sen</v>
      </c>
      <c r="AT47" s="272" t="str">
        <f t="shared" ca="1" si="1053"/>
        <v/>
      </c>
      <c r="AU47" s="271" t="str">
        <f t="shared" ca="1" si="1053"/>
        <v/>
      </c>
      <c r="AV47" s="271" t="str">
        <f t="shared" ca="1" si="1053"/>
        <v/>
      </c>
      <c r="AW47" s="271" t="str">
        <f t="shared" ca="1" si="1053"/>
        <v/>
      </c>
      <c r="AX47" s="272">
        <f t="shared" si="111"/>
        <v>42</v>
      </c>
      <c r="AY47" s="272">
        <v>2</v>
      </c>
      <c r="AZ47" s="272" t="str">
        <f t="shared" ca="1" si="1054"/>
        <v/>
      </c>
      <c r="BA47" s="271" t="str">
        <f t="shared" ca="1" si="1054"/>
        <v/>
      </c>
      <c r="BB47" s="271" t="str">
        <f t="shared" ca="1" si="1054"/>
        <v/>
      </c>
      <c r="BC47" s="271" t="str">
        <f t="shared" ca="1" si="1054"/>
        <v/>
      </c>
      <c r="BD47" s="273">
        <f t="shared" ca="1" si="1055"/>
        <v>0</v>
      </c>
      <c r="BE47" s="272" t="str">
        <f t="shared" ca="1" si="1056"/>
        <v/>
      </c>
      <c r="BF47" s="271" t="str">
        <f t="shared" ca="1" si="1056"/>
        <v/>
      </c>
      <c r="BG47" s="271" t="str">
        <f t="shared" ca="1" si="1056"/>
        <v/>
      </c>
      <c r="BH47" s="271" t="str">
        <f t="shared" ca="1" si="1056"/>
        <v/>
      </c>
      <c r="BI47" s="273">
        <f t="shared" ca="1" si="1057"/>
        <v>0</v>
      </c>
      <c r="BJ47" s="272" t="str">
        <f t="shared" ca="1" si="1058"/>
        <v/>
      </c>
      <c r="BK47" s="271" t="str">
        <f t="shared" ca="1" si="1058"/>
        <v/>
      </c>
      <c r="BL47" s="271" t="str">
        <f t="shared" ca="1" si="1058"/>
        <v/>
      </c>
      <c r="BM47" s="271" t="str">
        <f t="shared" ca="1" si="1058"/>
        <v/>
      </c>
      <c r="BN47" s="273">
        <f t="shared" ca="1" si="1059"/>
        <v>0</v>
      </c>
      <c r="BO47"/>
      <c r="BP47" s="175"/>
      <c r="BQ47" s="276">
        <f t="shared" ca="1" si="1060"/>
        <v>1</v>
      </c>
      <c r="BR47" s="282">
        <f ca="1">BD47+(IF(COUNTIF(OFFSET($BQ$4:$BQ$7,$AX47,0),$BQ47)&gt;1,IF($R47&gt;0,(MAX(OFFSET($R$4:$R$7,$AX47,0))-$R47)*0.1,)))*10^BR$3</f>
        <v>0</v>
      </c>
      <c r="BS47" s="304">
        <f t="shared" ca="1" si="1061"/>
        <v>1</v>
      </c>
      <c r="BT47" s="294">
        <f t="shared" ca="1" si="1062"/>
        <v>4</v>
      </c>
      <c r="BU47" s="294">
        <f t="shared" ca="1" si="1063"/>
        <v>2</v>
      </c>
      <c r="BV47" s="288" t="str">
        <f t="shared" ca="1" si="1064"/>
        <v>04 x 01e - 02</v>
      </c>
      <c r="BW47" s="298" t="str">
        <f t="shared" ca="1" si="1065"/>
        <v>1/3/4</v>
      </c>
      <c r="BX47" s="301" t="e">
        <f t="shared" ca="1" si="1066"/>
        <v>#VALUE!</v>
      </c>
      <c r="BY47" s="304" t="e">
        <f t="shared" ca="1" si="1067"/>
        <v>#VALUE!</v>
      </c>
      <c r="BZ47" s="294">
        <f t="shared" ca="1" si="1068"/>
        <v>4</v>
      </c>
      <c r="CA47" s="294">
        <f t="shared" ca="1" si="1069"/>
        <v>2</v>
      </c>
      <c r="CB47" s="288" t="e">
        <f t="shared" ca="1" si="1070"/>
        <v>#VALUE!</v>
      </c>
      <c r="CC47" s="298" t="e">
        <f t="shared" ca="1" si="1071"/>
        <v>#VALUE!</v>
      </c>
      <c r="CD47" s="307" t="e">
        <f t="shared" ca="1" si="1072"/>
        <v>#VALUE!</v>
      </c>
      <c r="CE47" s="304" t="e">
        <f t="shared" ca="1" si="1073"/>
        <v>#VALUE!</v>
      </c>
      <c r="CF47" s="294">
        <f t="shared" ca="1" si="1074"/>
        <v>4</v>
      </c>
      <c r="CG47" s="294">
        <f t="shared" ca="1" si="1075"/>
        <v>2</v>
      </c>
      <c r="CH47" s="288" t="e">
        <f t="shared" ca="1" si="1076"/>
        <v>#VALUE!</v>
      </c>
      <c r="CI47" s="298" t="e">
        <f t="shared" ca="1" si="1077"/>
        <v>#VALUE!</v>
      </c>
      <c r="CJ47" s="310" t="e">
        <f t="shared" ca="1" si="1078"/>
        <v>#VALUE!</v>
      </c>
      <c r="CK47" s="304" t="e">
        <f t="shared" ca="1" si="1079"/>
        <v>#VALUE!</v>
      </c>
      <c r="CL47" s="294">
        <f t="shared" ca="1" si="1080"/>
        <v>4</v>
      </c>
      <c r="CM47" s="294">
        <f t="shared" ca="1" si="1081"/>
        <v>2</v>
      </c>
      <c r="CN47" s="288" t="e">
        <f t="shared" ca="1" si="1082"/>
        <v>#VALUE!</v>
      </c>
      <c r="CO47" s="298" t="e">
        <f t="shared" ca="1" si="1083"/>
        <v>#VALUE!</v>
      </c>
      <c r="CP47" s="313" t="e">
        <f t="shared" ca="1" si="1084"/>
        <v>#VALUE!</v>
      </c>
      <c r="CQ47" s="304" t="e">
        <f t="shared" ca="1" si="1085"/>
        <v>#VALUE!</v>
      </c>
      <c r="CR47" s="294">
        <f t="shared" ca="1" si="1086"/>
        <v>4</v>
      </c>
      <c r="CS47" s="294">
        <f t="shared" ca="1" si="1087"/>
        <v>2</v>
      </c>
      <c r="CT47" s="288" t="e">
        <f t="shared" ca="1" si="1088"/>
        <v>#VALUE!</v>
      </c>
      <c r="CU47" s="298" t="e">
        <f t="shared" ca="1" si="1089"/>
        <v>#VALUE!</v>
      </c>
      <c r="CV47" s="316" t="e">
        <f t="shared" ca="1" si="1090"/>
        <v>#VALUE!</v>
      </c>
      <c r="CW47" s="304" t="e">
        <f t="shared" ca="1" si="1091"/>
        <v>#VALUE!</v>
      </c>
      <c r="CX47" s="294">
        <f t="shared" ca="1" si="1092"/>
        <v>4</v>
      </c>
      <c r="CY47" s="294">
        <f t="shared" ca="1" si="1093"/>
        <v>2</v>
      </c>
      <c r="CZ47" s="288" t="e">
        <f t="shared" ca="1" si="1094"/>
        <v>#VALUE!</v>
      </c>
      <c r="DA47" s="298" t="e">
        <f t="shared" ca="1" si="1095"/>
        <v>#VALUE!</v>
      </c>
      <c r="DB47" s="319" t="e">
        <f t="shared" ca="1" si="1096"/>
        <v>#VALUE!</v>
      </c>
      <c r="DC47" s="304" t="e">
        <f t="shared" ca="1" si="1097"/>
        <v>#VALUE!</v>
      </c>
      <c r="DD47" s="322" t="e">
        <f t="shared" ca="1" si="191"/>
        <v>#VALUE!</v>
      </c>
      <c r="DE47" s="283" t="e">
        <f t="shared" ca="1" si="1098"/>
        <v>#VALUE!</v>
      </c>
      <c r="DF47" s="325" t="e">
        <f t="shared" ca="1" si="193"/>
        <v>#VALUE!</v>
      </c>
      <c r="DG47" s="283" t="e">
        <f ca="1">RANK(DF47,OFFSET(DF$4:DF$7,$AX47,0))&amp;$E47</f>
        <v>#VALUE!</v>
      </c>
      <c r="DH47" s="348">
        <f ca="1">COUNTIF(OFFSET($DG$4:$DG$7,$AX47,0),$DN47)</f>
        <v>0</v>
      </c>
      <c r="DI47" s="357" t="str">
        <f ca="1">IFERROR(MATCH($DN47,OFFSET($DG$4:$DG$7,$AX47,0),0),"")</f>
        <v/>
      </c>
      <c r="DJ47" s="357" t="str">
        <f t="shared" ca="1" si="1099"/>
        <v/>
      </c>
      <c r="DK47" s="357" t="str">
        <f t="shared" ca="1" si="1099"/>
        <v/>
      </c>
      <c r="DL47" s="357" t="str">
        <f t="shared" ca="1" si="1099"/>
        <v/>
      </c>
      <c r="DM47" s="350" t="str">
        <f ca="1">CONCATENATE(DI47,DJ47,DK47,DL47)</f>
        <v/>
      </c>
      <c r="DN47" s="351" t="s">
        <v>303</v>
      </c>
      <c r="DO47" s="351" t="str">
        <f ca="1">IF(SUM(OFFSET($R$4:$R$7,$AX47,0))&lt;12,"",
IF($DH47=0,$DO46,
IF($DH47=1,OFFSET($Q$4,VALUE(DM47)-1+$AX47,0),
IF($DH47=2,OFFSET($AS$4,VALUE(MID(DM47,1,1))-1+$AX47,0)&amp;"/"&amp;OFFSET($AS$4,VALUE(MID(DM47,2,1))-1+$AX47,0),
IF($DH47=3,OFFSET($AS$4,VALUE(MID(DM47,1,1))-1+$AX47,0)&amp;"/"&amp;OFFSET($AS$4,VALUE(MID(DM47,2,1))-1+$AX47,0)&amp;"/"&amp;OFFSET($AS$4,VALUE(MID(DM47,3,1))-1+$AX47,0),
CONCATENATE(OFFSET($AS$4,$AX47,0),"/",OFFSET($AS$5,$AX47,0),"/",OFFSET($AS$6,$AX47,0),"/",OFFSET($AS$7,$AX47,0)))))))</f>
        <v/>
      </c>
      <c r="DP47" s="351" t="str">
        <f ca="1">IFERROR(OFFSET($Q$51,MATCH(RIGHT($DN47),$Q$52:$Q$59,0),MATCH(VALUE(LEFT($DN47)),$R$51:$Z$51,0)),"")</f>
        <v/>
      </c>
      <c r="DQ47" s="351" t="str">
        <f t="shared" ca="1" si="1031"/>
        <v/>
      </c>
      <c r="DR47" s="353" t="str">
        <f ca="1">IF(OR(R47&lt;1,DQ47=""),"",IF(LEFT(DQ47,3)="Noo","NIe",LEFT(DQ47,3))&amp;IF(ISERROR(MATCH(DQ47,$Q:$Q,0)),"?",""))</f>
        <v/>
      </c>
      <c r="DS47" s="201">
        <f t="shared" ca="1" si="195"/>
        <v>0</v>
      </c>
      <c r="DT47" s="203" t="str">
        <f t="shared" ca="1" si="196"/>
        <v/>
      </c>
      <c r="DU47" s="203" t="str">
        <f t="shared" ca="1" si="1100"/>
        <v/>
      </c>
      <c r="DV47" s="203" t="str">
        <f t="shared" ca="1" si="1100"/>
        <v/>
      </c>
      <c r="DW47" s="203" t="str">
        <f t="shared" ca="1" si="1100"/>
        <v/>
      </c>
      <c r="DX47" s="195" t="str">
        <f t="shared" ca="1" si="1101"/>
        <v/>
      </c>
      <c r="DY47" s="156" t="s">
        <v>303</v>
      </c>
      <c r="DZ47" s="156" t="str">
        <f ca="1">IF(SUM(OFFSET($AC$4:$AC$7,$AX47,0))&lt;12,"",
IF($DS47=0,$DZ46,
IF($DS47=1,OFFSET($Q$4,VALUE(DX47)-1+$AX47,0),
IF($DS47=2,OFFSET($AS$4,VALUE(MID(DX47,1,1))-1+$AX47,0)&amp;"/"&amp;OFFSET($AS$4,VALUE(MID(DX47,2,1))-1+$AX47,0),
IF($DS47=3,OFFSET($AS$4,VALUE(MID(DX47,1,1))-1+$AX47,0)&amp;"/"&amp;OFFSET($AS$4,VALUE(MID(DX47,2,1))-1+$AX47,0)&amp;"/"&amp;OFFSET($AS$4,VALUE(MID(DX47,3,1))-1+$AX47,0),
CONCATENATE(OFFSET($AS$4,$AX47,0),"/",OFFSET($AS$5,$AX47,0),"/",OFFSET($AS$6,$AX47,0),"/",OFFSET($AS$7,$AX47,0)))))))</f>
        <v/>
      </c>
      <c r="EA47" s="156" t="str">
        <f ca="1">IFERROR(OFFSET($Q$51,MATCH(RIGHT($DY47),$Q$52:$Q$59,0),MATCH(VALUE(LEFT($DY47)),$AC$51:$AK$51,0)),"")</f>
        <v/>
      </c>
      <c r="EB47" s="156" t="str">
        <f t="shared" ca="1" si="199"/>
        <v/>
      </c>
      <c r="EC47" s="156" t="str">
        <f ca="1">IF(OR(AC47&lt;1,EB47=""),"",LEFT(EB47,3)&amp;IF(ISERROR(MATCH(EB47,$Q:$Q,0)),"?",""))</f>
        <v/>
      </c>
      <c r="ED47" s="270" t="str">
        <f t="shared" si="842"/>
        <v>Jap-Sen</v>
      </c>
      <c r="EE47" s="270" t="str">
        <f t="shared" si="6"/>
        <v/>
      </c>
      <c r="EF47" s="270" t="str">
        <f t="shared" si="7"/>
        <v/>
      </c>
      <c r="EG47" s="271" t="str">
        <f t="shared" si="843"/>
        <v/>
      </c>
      <c r="EH47" s="271" t="str">
        <f t="shared" si="844"/>
        <v/>
      </c>
      <c r="EI47" s="271" t="str">
        <f t="shared" si="845"/>
        <v/>
      </c>
      <c r="EJ47" s="271" t="str">
        <f t="shared" si="75"/>
        <v/>
      </c>
      <c r="EK47" s="274" t="str">
        <f t="shared" si="501"/>
        <v>Sen</v>
      </c>
      <c r="EL47" s="272" t="str">
        <f t="shared" ca="1" si="1102"/>
        <v/>
      </c>
      <c r="EM47" s="271" t="str">
        <f t="shared" ca="1" si="1102"/>
        <v/>
      </c>
      <c r="EN47" s="271" t="str">
        <f t="shared" ca="1" si="1102"/>
        <v/>
      </c>
      <c r="EO47" s="271" t="str">
        <f t="shared" ca="1" si="1102"/>
        <v/>
      </c>
      <c r="EP47" s="272">
        <f t="shared" si="116"/>
        <v>42</v>
      </c>
      <c r="EQ47" s="272">
        <v>2</v>
      </c>
      <c r="ER47" s="272" t="str">
        <f t="shared" ca="1" si="1103"/>
        <v/>
      </c>
      <c r="ES47" s="271" t="str">
        <f t="shared" ca="1" si="1103"/>
        <v/>
      </c>
      <c r="ET47" s="271" t="str">
        <f t="shared" ca="1" si="1103"/>
        <v/>
      </c>
      <c r="EU47" s="271" t="str">
        <f t="shared" ca="1" si="1103"/>
        <v/>
      </c>
      <c r="EV47" s="273">
        <f t="shared" ca="1" si="1104"/>
        <v>0</v>
      </c>
      <c r="EW47" s="272" t="str">
        <f t="shared" ca="1" si="1105"/>
        <v/>
      </c>
      <c r="EX47" s="271" t="str">
        <f t="shared" ca="1" si="1105"/>
        <v/>
      </c>
      <c r="EY47" s="271" t="str">
        <f t="shared" ca="1" si="1105"/>
        <v/>
      </c>
      <c r="EZ47" s="271" t="str">
        <f t="shared" ca="1" si="1105"/>
        <v/>
      </c>
      <c r="FA47" s="273">
        <f t="shared" ca="1" si="1106"/>
        <v>0</v>
      </c>
      <c r="FB47" s="272" t="str">
        <f t="shared" ca="1" si="1107"/>
        <v/>
      </c>
      <c r="FC47" s="271" t="str">
        <f t="shared" ca="1" si="1107"/>
        <v/>
      </c>
      <c r="FD47" s="271" t="str">
        <f t="shared" ca="1" si="1107"/>
        <v/>
      </c>
      <c r="FE47" s="271" t="str">
        <f t="shared" ca="1" si="1107"/>
        <v/>
      </c>
      <c r="FF47" s="273">
        <f t="shared" ca="1" si="1108"/>
        <v>0</v>
      </c>
      <c r="FG47"/>
      <c r="FH47" s="175"/>
      <c r="FI47" s="276">
        <f ca="1">RANK($EV47,OFFSET($EV$4:$EV$7,$AX47,0),0)</f>
        <v>1</v>
      </c>
      <c r="FJ47" s="282">
        <f ca="1">EV47+(IF(COUNTIF(OFFSET($FI$4:$FI$7,$AX47,0),$FI47)&gt;1,IF($AC47&gt;0,(MAX(OFFSET($AC$4:$AC$7,$AX47,0))-$AC47)*0.1,)))*10^FJ$3</f>
        <v>0</v>
      </c>
      <c r="FK47" s="304">
        <f ca="1">RANK($FJ47,OFFSET($FJ$4:$FJ$7,$AX47,0),0)</f>
        <v>1</v>
      </c>
      <c r="FL47" s="294">
        <f t="shared" ca="1" si="1109"/>
        <v>4</v>
      </c>
      <c r="FM47" s="294">
        <f t="shared" ca="1" si="1110"/>
        <v>2</v>
      </c>
      <c r="FN47" s="288" t="str">
        <f t="shared" ca="1" si="1111"/>
        <v>04 x 01e - 02</v>
      </c>
      <c r="FO47" s="298" t="str">
        <f t="shared" ca="1" si="1112"/>
        <v>1/3/4</v>
      </c>
      <c r="FP47" s="301" t="e">
        <f t="shared" ca="1" si="1113"/>
        <v>#VALUE!</v>
      </c>
      <c r="FQ47" s="304" t="e">
        <f t="shared" ca="1" si="213"/>
        <v>#VALUE!</v>
      </c>
      <c r="FR47" s="294">
        <f t="shared" ca="1" si="1114"/>
        <v>4</v>
      </c>
      <c r="FS47" s="294">
        <f t="shared" ca="1" si="1115"/>
        <v>2</v>
      </c>
      <c r="FT47" s="288" t="e">
        <f t="shared" ca="1" si="1116"/>
        <v>#VALUE!</v>
      </c>
      <c r="FU47" s="298" t="e">
        <f t="shared" ca="1" si="1117"/>
        <v>#VALUE!</v>
      </c>
      <c r="FV47" s="307" t="e">
        <f t="shared" ca="1" si="1118"/>
        <v>#VALUE!</v>
      </c>
      <c r="FW47" s="304" t="e">
        <f t="shared" ca="1" si="219"/>
        <v>#VALUE!</v>
      </c>
      <c r="FX47" s="294">
        <f t="shared" ca="1" si="1120"/>
        <v>4</v>
      </c>
      <c r="FY47" s="294">
        <f t="shared" ca="1" si="1121"/>
        <v>2</v>
      </c>
      <c r="FZ47" s="288" t="e">
        <f t="shared" ca="1" si="1122"/>
        <v>#VALUE!</v>
      </c>
      <c r="GA47" s="298" t="e">
        <f t="shared" ca="1" si="1123"/>
        <v>#VALUE!</v>
      </c>
      <c r="GB47" s="310" t="e">
        <f t="shared" ca="1" si="1124"/>
        <v>#VALUE!</v>
      </c>
      <c r="GC47" s="304" t="e">
        <f t="shared" ca="1" si="1125"/>
        <v>#VALUE!</v>
      </c>
      <c r="GD47" s="294">
        <f t="shared" ca="1" si="1126"/>
        <v>4</v>
      </c>
      <c r="GE47" s="294">
        <f t="shared" ca="1" si="1127"/>
        <v>2</v>
      </c>
      <c r="GF47" s="288" t="e">
        <f t="shared" ca="1" si="1128"/>
        <v>#VALUE!</v>
      </c>
      <c r="GG47" s="298" t="e">
        <f t="shared" ca="1" si="1129"/>
        <v>#VALUE!</v>
      </c>
      <c r="GH47" s="313" t="e">
        <f t="shared" ca="1" si="1130"/>
        <v>#VALUE!</v>
      </c>
      <c r="GI47" s="304" t="e">
        <f t="shared" ca="1" si="1131"/>
        <v>#VALUE!</v>
      </c>
      <c r="GJ47" s="294">
        <f t="shared" ca="1" si="1132"/>
        <v>4</v>
      </c>
      <c r="GK47" s="294">
        <f t="shared" ca="1" si="1133"/>
        <v>2</v>
      </c>
      <c r="GL47" s="288" t="e">
        <f t="shared" ca="1" si="1134"/>
        <v>#VALUE!</v>
      </c>
      <c r="GM47" s="298" t="e">
        <f t="shared" ca="1" si="1135"/>
        <v>#VALUE!</v>
      </c>
      <c r="GN47" s="316" t="e">
        <f t="shared" ca="1" si="1136"/>
        <v>#VALUE!</v>
      </c>
      <c r="GO47" s="304" t="e">
        <f t="shared" ca="1" si="1137"/>
        <v>#VALUE!</v>
      </c>
      <c r="GP47" s="294">
        <f t="shared" ca="1" si="1138"/>
        <v>4</v>
      </c>
      <c r="GQ47" s="294">
        <f t="shared" ca="1" si="1139"/>
        <v>2</v>
      </c>
      <c r="GR47" s="288" t="e">
        <f t="shared" ca="1" si="1140"/>
        <v>#VALUE!</v>
      </c>
      <c r="GS47" s="298" t="e">
        <f t="shared" ca="1" si="1141"/>
        <v>#VALUE!</v>
      </c>
      <c r="GT47" s="319" t="e">
        <f t="shared" ca="1" si="1142"/>
        <v>#VALUE!</v>
      </c>
      <c r="GU47" s="304" t="e">
        <f t="shared" ca="1" si="1143"/>
        <v>#VALUE!</v>
      </c>
      <c r="GV47" s="322" t="e">
        <f ca="1">GT47+IF(COUNTIF(OFFSET($GU$4:$GU$7,$AX47,0),GU47)&gt;1,FA47*10^GV$3)</f>
        <v>#VALUE!</v>
      </c>
      <c r="GW47" s="283" t="e">
        <f t="shared" ca="1" si="1144"/>
        <v>#VALUE!</v>
      </c>
      <c r="GX47" s="325" t="e">
        <f ca="1">GV47+IF(COUNTIF(OFFSET($GW$4:$GW$7,$AX47,0),GW47)&gt;1,FF47*10^GX$3)</f>
        <v>#VALUE!</v>
      </c>
      <c r="GY47" s="283" t="e">
        <f ca="1">RANK(GX47,OFFSET(GX$4:GX$7,$AX47,0))&amp;$E47</f>
        <v>#VALUE!</v>
      </c>
      <c r="GZ47"/>
      <c r="HA47"/>
      <c r="HB47"/>
      <c r="HC47"/>
      <c r="HD47"/>
      <c r="HE47"/>
      <c r="HF47"/>
      <c r="HG47"/>
      <c r="HH47"/>
    </row>
    <row r="48" spans="1:216" x14ac:dyDescent="0.25">
      <c r="A48" s="41">
        <v>31</v>
      </c>
      <c r="B48" s="42">
        <v>43275</v>
      </c>
      <c r="C48" s="43">
        <v>0.83333333333333337</v>
      </c>
      <c r="D48" s="44" t="s">
        <v>255</v>
      </c>
      <c r="E48" s="74" t="s">
        <v>275</v>
      </c>
      <c r="F48" s="250" t="s">
        <v>142</v>
      </c>
      <c r="G48" s="251" t="s">
        <v>278</v>
      </c>
      <c r="H48" s="56"/>
      <c r="I48" s="57"/>
      <c r="J48" s="49"/>
      <c r="K48" s="50" t="str">
        <f t="shared" si="0"/>
        <v/>
      </c>
      <c r="L48" s="51">
        <v>10</v>
      </c>
      <c r="M48" s="49"/>
      <c r="N48" s="58"/>
      <c r="O48" s="59"/>
      <c r="P48" s="68" t="s">
        <v>287</v>
      </c>
      <c r="Q48" s="261" t="s">
        <v>278</v>
      </c>
      <c r="R48" s="382">
        <f t="shared" ca="1" si="1048"/>
        <v>0</v>
      </c>
      <c r="S48" s="382">
        <f t="shared" ca="1" si="130"/>
        <v>0</v>
      </c>
      <c r="T48" s="382">
        <f t="shared" ca="1" si="131"/>
        <v>0</v>
      </c>
      <c r="U48" s="382">
        <f t="shared" ca="1" si="132"/>
        <v>0</v>
      </c>
      <c r="V48" s="383">
        <f t="shared" ca="1" si="1049"/>
        <v>0</v>
      </c>
      <c r="W48" s="384">
        <f t="shared" ca="1" si="1050"/>
        <v>0</v>
      </c>
      <c r="X48" s="385">
        <f t="shared" ca="1" si="135"/>
        <v>0</v>
      </c>
      <c r="Y48" s="386">
        <f t="shared" ca="1" si="1051"/>
        <v>0</v>
      </c>
      <c r="Z48" s="387" t="str">
        <f ca="1">IF(SUM(OFFSET(R$4:R$7,$AX48,0))=0,"",IFERROR(DG48,"")&amp;IF(SUM(OFFSET(R$4:R$7,$AX48,0))&lt;12,"?",""))</f>
        <v/>
      </c>
      <c r="AA48" s="50" t="str">
        <f ca="1">IF(AK48="","",(IF(V48=AG48,1)+IF(W48=AH48,1)+IF(X48=AI48,1)+IF(Y48=AJ48,1)+IF(Z48=AK48,1))/5*AB48)</f>
        <v/>
      </c>
      <c r="AB48" s="390">
        <v>5</v>
      </c>
      <c r="AC48" s="388">
        <f t="shared" ca="1" si="137"/>
        <v>0</v>
      </c>
      <c r="AD48" s="382">
        <f t="shared" ca="1" si="138"/>
        <v>0</v>
      </c>
      <c r="AE48" s="382">
        <f t="shared" ca="1" si="139"/>
        <v>0</v>
      </c>
      <c r="AF48" s="382">
        <f t="shared" ca="1" si="140"/>
        <v>0</v>
      </c>
      <c r="AG48" s="383">
        <f t="shared" ca="1" si="141"/>
        <v>0</v>
      </c>
      <c r="AH48" s="384">
        <f t="shared" ca="1" si="142"/>
        <v>0</v>
      </c>
      <c r="AI48" s="385">
        <f t="shared" ca="1" si="1052"/>
        <v>0</v>
      </c>
      <c r="AJ48" s="386">
        <f t="shared" ca="1" si="144"/>
        <v>0</v>
      </c>
      <c r="AK48" s="389" t="str">
        <f ca="1">IF(SUM(OFFSET(AC$4:AC$7,$AX48,0))=0,"",IFERROR($GY48,"")&amp;IF(SUM(OFFSET(AC$4:AC$7,$AX48,0))&lt;12,"?",""))</f>
        <v/>
      </c>
      <c r="AL48" s="270" t="str">
        <f t="shared" si="1"/>
        <v>Pol-Col</v>
      </c>
      <c r="AM48" s="270" t="str">
        <f t="shared" si="2"/>
        <v/>
      </c>
      <c r="AN48" s="270" t="str">
        <f t="shared" si="3"/>
        <v/>
      </c>
      <c r="AO48" s="271" t="str">
        <f t="shared" si="29"/>
        <v/>
      </c>
      <c r="AP48" s="271" t="str">
        <f t="shared" si="30"/>
        <v/>
      </c>
      <c r="AQ48" s="271" t="str">
        <f t="shared" si="31"/>
        <v/>
      </c>
      <c r="AR48" s="271" t="str">
        <f t="shared" si="32"/>
        <v/>
      </c>
      <c r="AS48" s="274" t="str">
        <f t="shared" si="452"/>
        <v>Col</v>
      </c>
      <c r="AT48" s="272" t="str">
        <f t="shared" ca="1" si="1053"/>
        <v/>
      </c>
      <c r="AU48" s="271" t="str">
        <f t="shared" ca="1" si="1053"/>
        <v/>
      </c>
      <c r="AV48" s="271" t="str">
        <f t="shared" ca="1" si="1053"/>
        <v/>
      </c>
      <c r="AW48" s="271" t="str">
        <f t="shared" ca="1" si="1053"/>
        <v/>
      </c>
      <c r="AX48" s="272">
        <f t="shared" si="111"/>
        <v>42</v>
      </c>
      <c r="AY48" s="272">
        <v>3</v>
      </c>
      <c r="AZ48" s="272" t="str">
        <f t="shared" ca="1" si="1054"/>
        <v/>
      </c>
      <c r="BA48" s="271" t="str">
        <f t="shared" ca="1" si="1054"/>
        <v/>
      </c>
      <c r="BB48" s="271" t="str">
        <f t="shared" ca="1" si="1054"/>
        <v/>
      </c>
      <c r="BC48" s="271" t="str">
        <f t="shared" ca="1" si="1054"/>
        <v/>
      </c>
      <c r="BD48" s="273">
        <f t="shared" ca="1" si="1055"/>
        <v>0</v>
      </c>
      <c r="BE48" s="272" t="str">
        <f t="shared" ca="1" si="1056"/>
        <v/>
      </c>
      <c r="BF48" s="271" t="str">
        <f t="shared" ca="1" si="1056"/>
        <v/>
      </c>
      <c r="BG48" s="271" t="str">
        <f t="shared" ca="1" si="1056"/>
        <v/>
      </c>
      <c r="BH48" s="271" t="str">
        <f t="shared" ca="1" si="1056"/>
        <v/>
      </c>
      <c r="BI48" s="273">
        <f t="shared" ca="1" si="1057"/>
        <v>0</v>
      </c>
      <c r="BJ48" s="272" t="str">
        <f t="shared" ca="1" si="1058"/>
        <v/>
      </c>
      <c r="BK48" s="271" t="str">
        <f t="shared" ca="1" si="1058"/>
        <v/>
      </c>
      <c r="BL48" s="271" t="str">
        <f t="shared" ca="1" si="1058"/>
        <v/>
      </c>
      <c r="BM48" s="271" t="str">
        <f t="shared" ca="1" si="1058"/>
        <v/>
      </c>
      <c r="BN48" s="273">
        <f t="shared" ca="1" si="1059"/>
        <v>0</v>
      </c>
      <c r="BO48"/>
      <c r="BP48" s="175"/>
      <c r="BQ48" s="276">
        <f t="shared" ca="1" si="1060"/>
        <v>1</v>
      </c>
      <c r="BR48" s="282">
        <f ca="1">BD48+(IF(COUNTIF(OFFSET($BQ$4:$BQ$7,$AX48,0),$BQ48)&gt;1,IF($R48&gt;0,(MAX(OFFSET($R$4:$R$7,$AX48,0))-$R48)*0.1,)))*10^BR$3</f>
        <v>0</v>
      </c>
      <c r="BS48" s="304">
        <f t="shared" ca="1" si="1061"/>
        <v>1</v>
      </c>
      <c r="BT48" s="294">
        <f t="shared" ca="1" si="1062"/>
        <v>4</v>
      </c>
      <c r="BU48" s="294">
        <f t="shared" ca="1" si="1063"/>
        <v>3</v>
      </c>
      <c r="BV48" s="288" t="str">
        <f t="shared" ca="1" si="1064"/>
        <v>04 x 01e - 03</v>
      </c>
      <c r="BW48" s="298" t="str">
        <f t="shared" ca="1" si="1065"/>
        <v>1/2/4</v>
      </c>
      <c r="BX48" s="301" t="e">
        <f t="shared" ca="1" si="1066"/>
        <v>#VALUE!</v>
      </c>
      <c r="BY48" s="304" t="e">
        <f t="shared" ca="1" si="1067"/>
        <v>#VALUE!</v>
      </c>
      <c r="BZ48" s="294">
        <f t="shared" ca="1" si="1068"/>
        <v>4</v>
      </c>
      <c r="CA48" s="294">
        <f t="shared" ca="1" si="1069"/>
        <v>3</v>
      </c>
      <c r="CB48" s="288" t="e">
        <f t="shared" ca="1" si="1070"/>
        <v>#VALUE!</v>
      </c>
      <c r="CC48" s="298" t="e">
        <f t="shared" ca="1" si="1071"/>
        <v>#VALUE!</v>
      </c>
      <c r="CD48" s="307" t="e">
        <f t="shared" ca="1" si="1072"/>
        <v>#VALUE!</v>
      </c>
      <c r="CE48" s="304" t="e">
        <f t="shared" ca="1" si="1073"/>
        <v>#VALUE!</v>
      </c>
      <c r="CF48" s="294">
        <f t="shared" ca="1" si="1074"/>
        <v>4</v>
      </c>
      <c r="CG48" s="294">
        <f t="shared" ca="1" si="1075"/>
        <v>3</v>
      </c>
      <c r="CH48" s="288" t="e">
        <f t="shared" ca="1" si="1076"/>
        <v>#VALUE!</v>
      </c>
      <c r="CI48" s="298" t="e">
        <f t="shared" ca="1" si="1077"/>
        <v>#VALUE!</v>
      </c>
      <c r="CJ48" s="310" t="e">
        <f t="shared" ca="1" si="1078"/>
        <v>#VALUE!</v>
      </c>
      <c r="CK48" s="304" t="e">
        <f t="shared" ca="1" si="1079"/>
        <v>#VALUE!</v>
      </c>
      <c r="CL48" s="294">
        <f t="shared" ca="1" si="1080"/>
        <v>4</v>
      </c>
      <c r="CM48" s="294">
        <f t="shared" ca="1" si="1081"/>
        <v>3</v>
      </c>
      <c r="CN48" s="288" t="e">
        <f t="shared" ca="1" si="1082"/>
        <v>#VALUE!</v>
      </c>
      <c r="CO48" s="298" t="e">
        <f t="shared" ca="1" si="1083"/>
        <v>#VALUE!</v>
      </c>
      <c r="CP48" s="313" t="e">
        <f t="shared" ca="1" si="1084"/>
        <v>#VALUE!</v>
      </c>
      <c r="CQ48" s="304" t="e">
        <f t="shared" ca="1" si="1085"/>
        <v>#VALUE!</v>
      </c>
      <c r="CR48" s="294">
        <f t="shared" ca="1" si="1086"/>
        <v>4</v>
      </c>
      <c r="CS48" s="294">
        <f t="shared" ca="1" si="1087"/>
        <v>3</v>
      </c>
      <c r="CT48" s="288" t="e">
        <f t="shared" ca="1" si="1088"/>
        <v>#VALUE!</v>
      </c>
      <c r="CU48" s="298" t="e">
        <f t="shared" ca="1" si="1089"/>
        <v>#VALUE!</v>
      </c>
      <c r="CV48" s="316" t="e">
        <f t="shared" ca="1" si="1090"/>
        <v>#VALUE!</v>
      </c>
      <c r="CW48" s="304" t="e">
        <f t="shared" ca="1" si="1091"/>
        <v>#VALUE!</v>
      </c>
      <c r="CX48" s="294">
        <f t="shared" ca="1" si="1092"/>
        <v>4</v>
      </c>
      <c r="CY48" s="294">
        <f t="shared" ca="1" si="1093"/>
        <v>3</v>
      </c>
      <c r="CZ48" s="288" t="e">
        <f t="shared" ca="1" si="1094"/>
        <v>#VALUE!</v>
      </c>
      <c r="DA48" s="298" t="e">
        <f t="shared" ca="1" si="1095"/>
        <v>#VALUE!</v>
      </c>
      <c r="DB48" s="319" t="e">
        <f t="shared" ca="1" si="1096"/>
        <v>#VALUE!</v>
      </c>
      <c r="DC48" s="304" t="e">
        <f t="shared" ca="1" si="1097"/>
        <v>#VALUE!</v>
      </c>
      <c r="DD48" s="322" t="e">
        <f t="shared" ca="1" si="191"/>
        <v>#VALUE!</v>
      </c>
      <c r="DE48" s="283" t="e">
        <f t="shared" ca="1" si="1098"/>
        <v>#VALUE!</v>
      </c>
      <c r="DF48" s="325" t="e">
        <f t="shared" ca="1" si="193"/>
        <v>#VALUE!</v>
      </c>
      <c r="DG48" s="283" t="e">
        <f ca="1">RANK(DF48,OFFSET(DF$4:DF$7,$AX48,0))&amp;$E48</f>
        <v>#VALUE!</v>
      </c>
      <c r="DH48" s="348">
        <f ca="1">COUNTIF(OFFSET($DG$4:$DG$7,$AX48,0),$DN48)</f>
        <v>0</v>
      </c>
      <c r="DI48" s="357" t="str">
        <f ca="1">IFERROR(MATCH($DN48,OFFSET($DG$4:$DG$7,$AX48,0),0),"")</f>
        <v/>
      </c>
      <c r="DJ48" s="357" t="str">
        <f t="shared" ca="1" si="1099"/>
        <v/>
      </c>
      <c r="DK48" s="357" t="str">
        <f t="shared" ca="1" si="1099"/>
        <v/>
      </c>
      <c r="DL48" s="357" t="str">
        <f t="shared" ca="1" si="1099"/>
        <v/>
      </c>
      <c r="DM48" s="350" t="str">
        <f ca="1">CONCATENATE(DI48,DJ48,DK48,DL48)</f>
        <v/>
      </c>
      <c r="DN48" s="351" t="s">
        <v>350</v>
      </c>
      <c r="DO48" s="351" t="str">
        <f ca="1">IF(SUM(OFFSET($R$4:$R$7,$AX48,0))&lt;12,"",
IF($DH48=0,$DO47,
IF($DH48=1,OFFSET($Q$4,VALUE(DM48)-1+$AX48,0),
IF($DH48=2,OFFSET($AS$4,VALUE(MID(DM48,1,1))-1+$AX48,0)&amp;"/"&amp;OFFSET($AS$4,VALUE(MID(DM48,2,1))-1+$AX48,0),
IF($DH48=3,OFFSET($AS$4,VALUE(MID(DM48,1,1))-1+$AX48,0)&amp;"/"&amp;OFFSET($AS$4,VALUE(MID(DM48,2,1))-1+$AX48,0)&amp;"/"&amp;OFFSET($AS$4,VALUE(MID(DM48,3,1))-1+$AX48,0),
CONCATENATE(OFFSET($AS$4,$AX48,0),"/",OFFSET($AS$5,$AX48,0),"/",OFFSET($AS$6,$AX48,0),"/",OFFSET($AS$7,$AX48,0)))))))</f>
        <v/>
      </c>
      <c r="DP48" s="351" t="str">
        <f ca="1">IFERROR(OFFSET($Q$51,MATCH(RIGHT($DN48),$Q$52:$Q$59,0),MATCH(VALUE(LEFT($DN48)),$R$51:$Z$51,0)),"")</f>
        <v/>
      </c>
      <c r="DQ48" s="351" t="str">
        <f t="shared" ca="1" si="1031"/>
        <v/>
      </c>
      <c r="DR48" s="353" t="str">
        <f ca="1">IF(OR(R48&lt;1,DQ48=""),"",IF(LEFT(DQ48,3)="Noo","NIe",LEFT(DQ48,3))&amp;IF(ISERROR(MATCH(DQ48,$Q:$Q,0)),"?",""))</f>
        <v/>
      </c>
      <c r="DS48" s="201">
        <f t="shared" ca="1" si="195"/>
        <v>0</v>
      </c>
      <c r="DT48" s="203" t="str">
        <f t="shared" ca="1" si="196"/>
        <v/>
      </c>
      <c r="DU48" s="203" t="str">
        <f t="shared" ca="1" si="1100"/>
        <v/>
      </c>
      <c r="DV48" s="203" t="str">
        <f t="shared" ca="1" si="1100"/>
        <v/>
      </c>
      <c r="DW48" s="203" t="str">
        <f t="shared" ca="1" si="1100"/>
        <v/>
      </c>
      <c r="DX48" s="195" t="str">
        <f t="shared" ca="1" si="1101"/>
        <v/>
      </c>
      <c r="DY48" s="156" t="s">
        <v>350</v>
      </c>
      <c r="DZ48" s="156" t="str">
        <f ca="1">IF(SUM(OFFSET($AC$4:$AC$7,$AX48,0))&lt;12,"",
IF($DS48=0,$DZ47,
IF($DS48=1,OFFSET($Q$4,VALUE(DX48)-1+$AX48,0),
IF($DS48=2,OFFSET($AS$4,VALUE(MID(DX48,1,1))-1+$AX48,0)&amp;"/"&amp;OFFSET($AS$4,VALUE(MID(DX48,2,1))-1+$AX48,0),
IF($DS48=3,OFFSET($AS$4,VALUE(MID(DX48,1,1))-1+$AX48,0)&amp;"/"&amp;OFFSET($AS$4,VALUE(MID(DX48,2,1))-1+$AX48,0)&amp;"/"&amp;OFFSET($AS$4,VALUE(MID(DX48,3,1))-1+$AX48,0),
CONCATENATE(OFFSET($AS$4,$AX48,0),"/",OFFSET($AS$5,$AX48,0),"/",OFFSET($AS$6,$AX48,0),"/",OFFSET($AS$7,$AX48,0)))))))</f>
        <v/>
      </c>
      <c r="EA48" s="156" t="str">
        <f ca="1">IFERROR(OFFSET($Q$51,MATCH(RIGHT($DY48),$Q$52:$Q$59,0),MATCH(VALUE(LEFT($DY48)),$AC$51:$AK$51,0)),"")</f>
        <v/>
      </c>
      <c r="EB48" s="156" t="str">
        <f t="shared" ca="1" si="199"/>
        <v/>
      </c>
      <c r="EC48" s="156" t="str">
        <f ca="1">IF(OR(AC48&lt;1,EB48=""),"",LEFT(EB48,3)&amp;IF(ISERROR(MATCH(EB48,$Q:$Q,0)),"?",""))</f>
        <v/>
      </c>
      <c r="ED48" s="270" t="str">
        <f t="shared" si="842"/>
        <v>Pol-Col</v>
      </c>
      <c r="EE48" s="270" t="str">
        <f t="shared" si="6"/>
        <v/>
      </c>
      <c r="EF48" s="270" t="str">
        <f t="shared" si="7"/>
        <v/>
      </c>
      <c r="EG48" s="271" t="str">
        <f t="shared" si="843"/>
        <v/>
      </c>
      <c r="EH48" s="271" t="str">
        <f t="shared" si="844"/>
        <v/>
      </c>
      <c r="EI48" s="271" t="str">
        <f t="shared" si="845"/>
        <v/>
      </c>
      <c r="EJ48" s="271" t="str">
        <f t="shared" si="75"/>
        <v/>
      </c>
      <c r="EK48" s="274" t="str">
        <f t="shared" si="501"/>
        <v>Col</v>
      </c>
      <c r="EL48" s="272" t="str">
        <f t="shared" ca="1" si="1102"/>
        <v/>
      </c>
      <c r="EM48" s="271" t="str">
        <f t="shared" ca="1" si="1102"/>
        <v/>
      </c>
      <c r="EN48" s="271" t="str">
        <f t="shared" ca="1" si="1102"/>
        <v/>
      </c>
      <c r="EO48" s="271" t="str">
        <f t="shared" ca="1" si="1102"/>
        <v/>
      </c>
      <c r="EP48" s="272">
        <f t="shared" si="116"/>
        <v>42</v>
      </c>
      <c r="EQ48" s="272">
        <v>3</v>
      </c>
      <c r="ER48" s="272" t="str">
        <f t="shared" ca="1" si="1103"/>
        <v/>
      </c>
      <c r="ES48" s="271" t="str">
        <f t="shared" ca="1" si="1103"/>
        <v/>
      </c>
      <c r="ET48" s="271" t="str">
        <f t="shared" ca="1" si="1103"/>
        <v/>
      </c>
      <c r="EU48" s="271" t="str">
        <f t="shared" ca="1" si="1103"/>
        <v/>
      </c>
      <c r="EV48" s="273">
        <f t="shared" ca="1" si="1104"/>
        <v>0</v>
      </c>
      <c r="EW48" s="272" t="str">
        <f t="shared" ca="1" si="1105"/>
        <v/>
      </c>
      <c r="EX48" s="271" t="str">
        <f t="shared" ca="1" si="1105"/>
        <v/>
      </c>
      <c r="EY48" s="271" t="str">
        <f t="shared" ca="1" si="1105"/>
        <v/>
      </c>
      <c r="EZ48" s="271" t="str">
        <f t="shared" ca="1" si="1105"/>
        <v/>
      </c>
      <c r="FA48" s="273">
        <f t="shared" ca="1" si="1106"/>
        <v>0</v>
      </c>
      <c r="FB48" s="272" t="str">
        <f t="shared" ca="1" si="1107"/>
        <v/>
      </c>
      <c r="FC48" s="271" t="str">
        <f t="shared" ca="1" si="1107"/>
        <v/>
      </c>
      <c r="FD48" s="271" t="str">
        <f t="shared" ca="1" si="1107"/>
        <v/>
      </c>
      <c r="FE48" s="271" t="str">
        <f t="shared" ca="1" si="1107"/>
        <v/>
      </c>
      <c r="FF48" s="273">
        <f t="shared" ca="1" si="1108"/>
        <v>0</v>
      </c>
      <c r="FG48"/>
      <c r="FH48" s="175"/>
      <c r="FI48" s="276">
        <f ca="1">RANK($EV48,OFFSET($EV$4:$EV$7,$AX48,0),0)</f>
        <v>1</v>
      </c>
      <c r="FJ48" s="282">
        <f ca="1">EV48+(IF(COUNTIF(OFFSET($FI$4:$FI$7,$AX48,0),$FI48)&gt;1,IF($AC48&gt;0,(MAX(OFFSET($AC$4:$AC$7,$AX48,0))-$AC48)*0.1,)))*10^FJ$3</f>
        <v>0</v>
      </c>
      <c r="FK48" s="304">
        <f ca="1">RANK($FJ48,OFFSET($FJ$4:$FJ$7,$AX48,0),0)</f>
        <v>1</v>
      </c>
      <c r="FL48" s="294">
        <f t="shared" ca="1" si="1109"/>
        <v>4</v>
      </c>
      <c r="FM48" s="294">
        <f t="shared" ca="1" si="1110"/>
        <v>3</v>
      </c>
      <c r="FN48" s="288" t="str">
        <f t="shared" ca="1" si="1111"/>
        <v>04 x 01e - 03</v>
      </c>
      <c r="FO48" s="298" t="str">
        <f t="shared" ca="1" si="1112"/>
        <v>1/2/4</v>
      </c>
      <c r="FP48" s="301" t="e">
        <f t="shared" ca="1" si="1113"/>
        <v>#VALUE!</v>
      </c>
      <c r="FQ48" s="304" t="e">
        <f t="shared" ca="1" si="213"/>
        <v>#VALUE!</v>
      </c>
      <c r="FR48" s="294">
        <f t="shared" ca="1" si="1114"/>
        <v>4</v>
      </c>
      <c r="FS48" s="294">
        <f t="shared" ca="1" si="1115"/>
        <v>3</v>
      </c>
      <c r="FT48" s="288" t="e">
        <f t="shared" ca="1" si="1116"/>
        <v>#VALUE!</v>
      </c>
      <c r="FU48" s="298" t="e">
        <f t="shared" ca="1" si="1117"/>
        <v>#VALUE!</v>
      </c>
      <c r="FV48" s="307" t="e">
        <f t="shared" ca="1" si="1118"/>
        <v>#VALUE!</v>
      </c>
      <c r="FW48" s="304" t="e">
        <f t="shared" ca="1" si="219"/>
        <v>#VALUE!</v>
      </c>
      <c r="FX48" s="294">
        <f t="shared" ca="1" si="1120"/>
        <v>4</v>
      </c>
      <c r="FY48" s="294">
        <f t="shared" ca="1" si="1121"/>
        <v>3</v>
      </c>
      <c r="FZ48" s="288" t="e">
        <f t="shared" ca="1" si="1122"/>
        <v>#VALUE!</v>
      </c>
      <c r="GA48" s="298" t="e">
        <f t="shared" ca="1" si="1123"/>
        <v>#VALUE!</v>
      </c>
      <c r="GB48" s="310" t="e">
        <f t="shared" ca="1" si="1124"/>
        <v>#VALUE!</v>
      </c>
      <c r="GC48" s="304" t="e">
        <f t="shared" ca="1" si="1125"/>
        <v>#VALUE!</v>
      </c>
      <c r="GD48" s="294">
        <f t="shared" ca="1" si="1126"/>
        <v>4</v>
      </c>
      <c r="GE48" s="294">
        <f t="shared" ca="1" si="1127"/>
        <v>3</v>
      </c>
      <c r="GF48" s="288" t="e">
        <f t="shared" ca="1" si="1128"/>
        <v>#VALUE!</v>
      </c>
      <c r="GG48" s="298" t="e">
        <f t="shared" ca="1" si="1129"/>
        <v>#VALUE!</v>
      </c>
      <c r="GH48" s="313" t="e">
        <f t="shared" ca="1" si="1130"/>
        <v>#VALUE!</v>
      </c>
      <c r="GI48" s="304" t="e">
        <f t="shared" ca="1" si="1131"/>
        <v>#VALUE!</v>
      </c>
      <c r="GJ48" s="294">
        <f t="shared" ca="1" si="1132"/>
        <v>4</v>
      </c>
      <c r="GK48" s="294">
        <f t="shared" ca="1" si="1133"/>
        <v>3</v>
      </c>
      <c r="GL48" s="288" t="e">
        <f t="shared" ca="1" si="1134"/>
        <v>#VALUE!</v>
      </c>
      <c r="GM48" s="298" t="e">
        <f t="shared" ca="1" si="1135"/>
        <v>#VALUE!</v>
      </c>
      <c r="GN48" s="316" t="e">
        <f t="shared" ca="1" si="1136"/>
        <v>#VALUE!</v>
      </c>
      <c r="GO48" s="304" t="e">
        <f t="shared" ca="1" si="1137"/>
        <v>#VALUE!</v>
      </c>
      <c r="GP48" s="294">
        <f t="shared" ca="1" si="1138"/>
        <v>4</v>
      </c>
      <c r="GQ48" s="294">
        <f t="shared" ca="1" si="1139"/>
        <v>3</v>
      </c>
      <c r="GR48" s="288" t="e">
        <f t="shared" ca="1" si="1140"/>
        <v>#VALUE!</v>
      </c>
      <c r="GS48" s="298" t="e">
        <f t="shared" ca="1" si="1141"/>
        <v>#VALUE!</v>
      </c>
      <c r="GT48" s="319" t="e">
        <f t="shared" ca="1" si="1142"/>
        <v>#VALUE!</v>
      </c>
      <c r="GU48" s="304" t="e">
        <f t="shared" ca="1" si="1143"/>
        <v>#VALUE!</v>
      </c>
      <c r="GV48" s="322" t="e">
        <f ca="1">GT48+IF(COUNTIF(OFFSET($GU$4:$GU$7,$AX48,0),GU48)&gt;1,FA48*10^GV$3)</f>
        <v>#VALUE!</v>
      </c>
      <c r="GW48" s="283" t="e">
        <f t="shared" ca="1" si="1144"/>
        <v>#VALUE!</v>
      </c>
      <c r="GX48" s="325" t="e">
        <f ca="1">GV48+IF(COUNTIF(OFFSET($GW$4:$GW$7,$AX48,0),GW48)&gt;1,FF48*10^GX$3)</f>
        <v>#VALUE!</v>
      </c>
      <c r="GY48" s="283" t="e">
        <f ca="1">RANK(GX48,OFFSET(GX$4:GX$7,$AX48,0))&amp;$E48</f>
        <v>#VALUE!</v>
      </c>
      <c r="GZ48"/>
      <c r="HA48"/>
      <c r="HB48"/>
      <c r="HC48"/>
      <c r="HD48"/>
      <c r="HE48"/>
      <c r="HF48"/>
      <c r="HG48"/>
      <c r="HH48"/>
    </row>
    <row r="49" spans="1:216" x14ac:dyDescent="0.25">
      <c r="A49" s="41">
        <v>47</v>
      </c>
      <c r="B49" s="42">
        <v>43279</v>
      </c>
      <c r="C49" s="43">
        <v>0.66666666666666663</v>
      </c>
      <c r="D49" s="44" t="s">
        <v>253</v>
      </c>
      <c r="E49" s="74" t="s">
        <v>275</v>
      </c>
      <c r="F49" s="250" t="s">
        <v>279</v>
      </c>
      <c r="G49" s="251" t="s">
        <v>142</v>
      </c>
      <c r="H49" s="56"/>
      <c r="I49" s="57"/>
      <c r="J49" s="49"/>
      <c r="K49" s="50" t="str">
        <f t="shared" si="0"/>
        <v/>
      </c>
      <c r="L49" s="51">
        <v>10</v>
      </c>
      <c r="M49" s="49"/>
      <c r="N49" s="58"/>
      <c r="O49" s="59"/>
      <c r="P49" s="68" t="s">
        <v>288</v>
      </c>
      <c r="Q49" s="261" t="s">
        <v>279</v>
      </c>
      <c r="R49" s="382">
        <f t="shared" ca="1" si="1048"/>
        <v>0</v>
      </c>
      <c r="S49" s="382">
        <f t="shared" ca="1" si="130"/>
        <v>0</v>
      </c>
      <c r="T49" s="382">
        <f t="shared" ca="1" si="131"/>
        <v>0</v>
      </c>
      <c r="U49" s="382">
        <f t="shared" ca="1" si="132"/>
        <v>0</v>
      </c>
      <c r="V49" s="383">
        <f t="shared" ca="1" si="1049"/>
        <v>0</v>
      </c>
      <c r="W49" s="384">
        <f t="shared" ca="1" si="1050"/>
        <v>0</v>
      </c>
      <c r="X49" s="385">
        <f t="shared" ca="1" si="135"/>
        <v>0</v>
      </c>
      <c r="Y49" s="386">
        <f t="shared" ca="1" si="1051"/>
        <v>0</v>
      </c>
      <c r="Z49" s="387" t="str">
        <f ca="1">IF(SUM(OFFSET(R$4:R$7,$AX49,0))=0,"",IFERROR(DG49,"")&amp;IF(SUM(OFFSET(R$4:R$7,$AX49,0))&lt;12,"?",""))</f>
        <v/>
      </c>
      <c r="AA49" s="50" t="str">
        <f ca="1">IF(AK49="","",(IF(V49=AG49,1)+IF(W49=AH49,1)+IF(X49=AI49,1)+IF(Y49=AJ49,1)+IF(Z49=AK49,1))/5*AB49)</f>
        <v/>
      </c>
      <c r="AB49" s="390">
        <v>5</v>
      </c>
      <c r="AC49" s="388">
        <f t="shared" ca="1" si="137"/>
        <v>0</v>
      </c>
      <c r="AD49" s="382">
        <f t="shared" ca="1" si="138"/>
        <v>0</v>
      </c>
      <c r="AE49" s="382">
        <f t="shared" ca="1" si="139"/>
        <v>0</v>
      </c>
      <c r="AF49" s="382">
        <f t="shared" ca="1" si="140"/>
        <v>0</v>
      </c>
      <c r="AG49" s="383">
        <f t="shared" ca="1" si="141"/>
        <v>0</v>
      </c>
      <c r="AH49" s="384">
        <f t="shared" ca="1" si="142"/>
        <v>0</v>
      </c>
      <c r="AI49" s="385">
        <f t="shared" ca="1" si="1052"/>
        <v>0</v>
      </c>
      <c r="AJ49" s="386">
        <f t="shared" ca="1" si="144"/>
        <v>0</v>
      </c>
      <c r="AK49" s="389" t="str">
        <f ca="1">IF(SUM(OFFSET(AC$4:AC$7,$AX49,0))=0,"",IFERROR($GY49,"")&amp;IF(SUM(OFFSET(AC$4:AC$7,$AX49,0))&lt;12,"?",""))</f>
        <v/>
      </c>
      <c r="AL49" s="270" t="str">
        <f t="shared" si="1"/>
        <v>Jap-Pol</v>
      </c>
      <c r="AM49" s="270" t="str">
        <f t="shared" si="2"/>
        <v/>
      </c>
      <c r="AN49" s="270" t="str">
        <f t="shared" si="3"/>
        <v/>
      </c>
      <c r="AO49" s="271" t="str">
        <f t="shared" si="29"/>
        <v/>
      </c>
      <c r="AP49" s="271" t="str">
        <f t="shared" si="30"/>
        <v/>
      </c>
      <c r="AQ49" s="271" t="str">
        <f t="shared" si="31"/>
        <v/>
      </c>
      <c r="AR49" s="271" t="str">
        <f t="shared" si="32"/>
        <v/>
      </c>
      <c r="AS49" s="274" t="str">
        <f t="shared" si="452"/>
        <v>Jap</v>
      </c>
      <c r="AT49" s="272" t="str">
        <f t="shared" ca="1" si="1053"/>
        <v/>
      </c>
      <c r="AU49" s="271" t="str">
        <f t="shared" ca="1" si="1053"/>
        <v/>
      </c>
      <c r="AV49" s="271" t="str">
        <f t="shared" ca="1" si="1053"/>
        <v/>
      </c>
      <c r="AW49" s="271" t="str">
        <f t="shared" ca="1" si="1053"/>
        <v/>
      </c>
      <c r="AX49" s="272">
        <f t="shared" si="111"/>
        <v>42</v>
      </c>
      <c r="AY49" s="272">
        <v>4</v>
      </c>
      <c r="AZ49" s="272" t="str">
        <f t="shared" ca="1" si="1054"/>
        <v/>
      </c>
      <c r="BA49" s="271" t="str">
        <f t="shared" ca="1" si="1054"/>
        <v/>
      </c>
      <c r="BB49" s="271" t="str">
        <f t="shared" ca="1" si="1054"/>
        <v/>
      </c>
      <c r="BC49" s="271" t="str">
        <f t="shared" ca="1" si="1054"/>
        <v/>
      </c>
      <c r="BD49" s="273">
        <f t="shared" ca="1" si="1055"/>
        <v>0</v>
      </c>
      <c r="BE49" s="272" t="str">
        <f t="shared" ca="1" si="1056"/>
        <v/>
      </c>
      <c r="BF49" s="271" t="str">
        <f t="shared" ca="1" si="1056"/>
        <v/>
      </c>
      <c r="BG49" s="271" t="str">
        <f t="shared" ca="1" si="1056"/>
        <v/>
      </c>
      <c r="BH49" s="271" t="str">
        <f t="shared" ca="1" si="1056"/>
        <v/>
      </c>
      <c r="BI49" s="273">
        <f t="shared" ca="1" si="1057"/>
        <v>0</v>
      </c>
      <c r="BJ49" s="272" t="str">
        <f t="shared" ca="1" si="1058"/>
        <v/>
      </c>
      <c r="BK49" s="271" t="str">
        <f t="shared" ca="1" si="1058"/>
        <v/>
      </c>
      <c r="BL49" s="271" t="str">
        <f t="shared" ca="1" si="1058"/>
        <v/>
      </c>
      <c r="BM49" s="271" t="str">
        <f t="shared" ca="1" si="1058"/>
        <v/>
      </c>
      <c r="BN49" s="273">
        <f t="shared" ca="1" si="1059"/>
        <v>0</v>
      </c>
      <c r="BO49"/>
      <c r="BP49" s="175"/>
      <c r="BQ49" s="277">
        <f t="shared" ca="1" si="1060"/>
        <v>1</v>
      </c>
      <c r="BR49" s="284">
        <f ca="1">BD49+(IF(COUNTIF(OFFSET($BQ$4:$BQ$7,$AX49,0),$BQ49)&gt;1,IF($R49&gt;0,(MAX(OFFSET($R$4:$R$7,$AX49,0))-$R49)*0.1,)))*10^BR$3</f>
        <v>0</v>
      </c>
      <c r="BS49" s="305">
        <f t="shared" ca="1" si="1061"/>
        <v>1</v>
      </c>
      <c r="BT49" s="295">
        <f t="shared" ca="1" si="1062"/>
        <v>4</v>
      </c>
      <c r="BU49" s="295">
        <f t="shared" ca="1" si="1063"/>
        <v>4</v>
      </c>
      <c r="BV49" s="289" t="str">
        <f t="shared" ca="1" si="1064"/>
        <v>04 x 01e - 04</v>
      </c>
      <c r="BW49" s="299" t="str">
        <f t="shared" ca="1" si="1065"/>
        <v>1/2/3</v>
      </c>
      <c r="BX49" s="302" t="e">
        <f t="shared" ca="1" si="1066"/>
        <v>#VALUE!</v>
      </c>
      <c r="BY49" s="305" t="e">
        <f t="shared" ca="1" si="1067"/>
        <v>#VALUE!</v>
      </c>
      <c r="BZ49" s="295">
        <f t="shared" ca="1" si="1068"/>
        <v>4</v>
      </c>
      <c r="CA49" s="295">
        <f t="shared" ca="1" si="1069"/>
        <v>4</v>
      </c>
      <c r="CB49" s="289" t="e">
        <f t="shared" ca="1" si="1070"/>
        <v>#VALUE!</v>
      </c>
      <c r="CC49" s="299" t="e">
        <f t="shared" ca="1" si="1071"/>
        <v>#VALUE!</v>
      </c>
      <c r="CD49" s="308" t="e">
        <f t="shared" ca="1" si="1072"/>
        <v>#VALUE!</v>
      </c>
      <c r="CE49" s="305" t="e">
        <f t="shared" ca="1" si="1073"/>
        <v>#VALUE!</v>
      </c>
      <c r="CF49" s="295">
        <f t="shared" ca="1" si="1074"/>
        <v>4</v>
      </c>
      <c r="CG49" s="295">
        <f t="shared" ca="1" si="1075"/>
        <v>4</v>
      </c>
      <c r="CH49" s="289" t="e">
        <f t="shared" ca="1" si="1076"/>
        <v>#VALUE!</v>
      </c>
      <c r="CI49" s="299" t="e">
        <f t="shared" ca="1" si="1077"/>
        <v>#VALUE!</v>
      </c>
      <c r="CJ49" s="311" t="e">
        <f t="shared" ca="1" si="1078"/>
        <v>#VALUE!</v>
      </c>
      <c r="CK49" s="305" t="e">
        <f t="shared" ca="1" si="1079"/>
        <v>#VALUE!</v>
      </c>
      <c r="CL49" s="295">
        <f t="shared" ca="1" si="1080"/>
        <v>4</v>
      </c>
      <c r="CM49" s="295">
        <f t="shared" ca="1" si="1081"/>
        <v>4</v>
      </c>
      <c r="CN49" s="289" t="e">
        <f t="shared" ca="1" si="1082"/>
        <v>#VALUE!</v>
      </c>
      <c r="CO49" s="299" t="e">
        <f t="shared" ca="1" si="1083"/>
        <v>#VALUE!</v>
      </c>
      <c r="CP49" s="314" t="e">
        <f t="shared" ca="1" si="1084"/>
        <v>#VALUE!</v>
      </c>
      <c r="CQ49" s="305" t="e">
        <f t="shared" ca="1" si="1085"/>
        <v>#VALUE!</v>
      </c>
      <c r="CR49" s="295">
        <f t="shared" ca="1" si="1086"/>
        <v>4</v>
      </c>
      <c r="CS49" s="295">
        <f t="shared" ca="1" si="1087"/>
        <v>4</v>
      </c>
      <c r="CT49" s="289" t="e">
        <f t="shared" ca="1" si="1088"/>
        <v>#VALUE!</v>
      </c>
      <c r="CU49" s="299" t="e">
        <f t="shared" ca="1" si="1089"/>
        <v>#VALUE!</v>
      </c>
      <c r="CV49" s="317" t="e">
        <f t="shared" ca="1" si="1090"/>
        <v>#VALUE!</v>
      </c>
      <c r="CW49" s="305" t="e">
        <f t="shared" ca="1" si="1091"/>
        <v>#VALUE!</v>
      </c>
      <c r="CX49" s="295">
        <f t="shared" ca="1" si="1092"/>
        <v>4</v>
      </c>
      <c r="CY49" s="295">
        <f t="shared" ca="1" si="1093"/>
        <v>4</v>
      </c>
      <c r="CZ49" s="289" t="e">
        <f t="shared" ca="1" si="1094"/>
        <v>#VALUE!</v>
      </c>
      <c r="DA49" s="299" t="e">
        <f t="shared" ca="1" si="1095"/>
        <v>#VALUE!</v>
      </c>
      <c r="DB49" s="320" t="e">
        <f t="shared" ca="1" si="1096"/>
        <v>#VALUE!</v>
      </c>
      <c r="DC49" s="305" t="e">
        <f t="shared" ca="1" si="1097"/>
        <v>#VALUE!</v>
      </c>
      <c r="DD49" s="323" t="e">
        <f t="shared" ca="1" si="191"/>
        <v>#VALUE!</v>
      </c>
      <c r="DE49" s="285" t="e">
        <f t="shared" ca="1" si="1098"/>
        <v>#VALUE!</v>
      </c>
      <c r="DF49" s="326" t="e">
        <f t="shared" ca="1" si="193"/>
        <v>#VALUE!</v>
      </c>
      <c r="DG49" s="285" t="e">
        <f ca="1">RANK(DF49,OFFSET(DF$4:DF$7,$AX49,0))&amp;$E49</f>
        <v>#VALUE!</v>
      </c>
      <c r="DH49" s="348">
        <f ca="1">COUNTIF(OFFSET($DG$4:$DG$7,$AX49,0),$DN49)</f>
        <v>0</v>
      </c>
      <c r="DI49" s="357" t="str">
        <f ca="1">IFERROR(MATCH($DN49,OFFSET($DG$4:$DG$7,$AX49,0),0),"")</f>
        <v/>
      </c>
      <c r="DJ49" s="357" t="str">
        <f t="shared" ca="1" si="1099"/>
        <v/>
      </c>
      <c r="DK49" s="357" t="str">
        <f t="shared" ca="1" si="1099"/>
        <v/>
      </c>
      <c r="DL49" s="357" t="str">
        <f t="shared" ca="1" si="1099"/>
        <v/>
      </c>
      <c r="DM49" s="350" t="str">
        <f ca="1">CONCATENATE(DI49,DJ49,DK49,DL49)</f>
        <v/>
      </c>
      <c r="DN49" s="351" t="s">
        <v>351</v>
      </c>
      <c r="DO49" s="351" t="str">
        <f ca="1">IF(SUM(OFFSET($R$4:$R$7,$AX49,0))&lt;12,"",
IF($DH49=0,$DO48,
IF($DH49=1,OFFSET($Q$4,VALUE(DM49)-1+$AX49,0),
IF($DH49=2,OFFSET($AS$4,VALUE(MID(DM49,1,1))-1+$AX49,0)&amp;"/"&amp;OFFSET($AS$4,VALUE(MID(DM49,2,1))-1+$AX49,0),
IF($DH49=3,OFFSET($AS$4,VALUE(MID(DM49,1,1))-1+$AX49,0)&amp;"/"&amp;OFFSET($AS$4,VALUE(MID(DM49,2,1))-1+$AX49,0)&amp;"/"&amp;OFFSET($AS$4,VALUE(MID(DM49,3,1))-1+$AX49,0),
CONCATENATE(OFFSET($AS$4,$AX49,0),"/",OFFSET($AS$5,$AX49,0),"/",OFFSET($AS$6,$AX49,0),"/",OFFSET($AS$7,$AX49,0)))))))</f>
        <v/>
      </c>
      <c r="DP49" s="351" t="str">
        <f ca="1">IFERROR(OFFSET($Q$51,MATCH(RIGHT($DN49),$Q$52:$Q$59,0),MATCH(VALUE(LEFT($DN49)),$R$51:$Z$51,0)),"")</f>
        <v/>
      </c>
      <c r="DQ49" s="351" t="str">
        <f t="shared" ca="1" si="1031"/>
        <v/>
      </c>
      <c r="DR49" s="353" t="str">
        <f ca="1">IF(OR(R49&lt;1,DQ49=""),"",IF(LEFT(DQ49,3)="Noo","NIe",LEFT(DQ49,3))&amp;IF(ISERROR(MATCH(DQ49,$Q:$Q,0)),"?",""))</f>
        <v/>
      </c>
      <c r="DS49" s="201">
        <f t="shared" ca="1" si="195"/>
        <v>0</v>
      </c>
      <c r="DT49" s="203" t="str">
        <f t="shared" ca="1" si="196"/>
        <v/>
      </c>
      <c r="DU49" s="203" t="str">
        <f t="shared" ca="1" si="1100"/>
        <v/>
      </c>
      <c r="DV49" s="203" t="str">
        <f t="shared" ca="1" si="1100"/>
        <v/>
      </c>
      <c r="DW49" s="203" t="str">
        <f t="shared" ca="1" si="1100"/>
        <v/>
      </c>
      <c r="DX49" s="195" t="str">
        <f t="shared" ca="1" si="1101"/>
        <v/>
      </c>
      <c r="DY49" s="156" t="s">
        <v>351</v>
      </c>
      <c r="DZ49" s="156" t="str">
        <f ca="1">IF(SUM(OFFSET($AC$4:$AC$7,$AX49,0))&lt;12,"",
IF($DS49=0,$DZ48,
IF($DS49=1,OFFSET($Q$4,VALUE(DX49)-1+$AX49,0),
IF($DS49=2,OFFSET($AS$4,VALUE(MID(DX49,1,1))-1+$AX49,0)&amp;"/"&amp;OFFSET($AS$4,VALUE(MID(DX49,2,1))-1+$AX49,0),
IF($DS49=3,OFFSET($AS$4,VALUE(MID(DX49,1,1))-1+$AX49,0)&amp;"/"&amp;OFFSET($AS$4,VALUE(MID(DX49,2,1))-1+$AX49,0)&amp;"/"&amp;OFFSET($AS$4,VALUE(MID(DX49,3,1))-1+$AX49,0),
CONCATENATE(OFFSET($AS$4,$AX49,0),"/",OFFSET($AS$5,$AX49,0),"/",OFFSET($AS$6,$AX49,0),"/",OFFSET($AS$7,$AX49,0)))))))</f>
        <v/>
      </c>
      <c r="EA49" s="156" t="str">
        <f ca="1">IFERROR(OFFSET($Q$51,MATCH(RIGHT($DY49),$Q$52:$Q$59,0),MATCH(VALUE(LEFT($DY49)),$AC$51:$AK$51,0)),"")</f>
        <v/>
      </c>
      <c r="EB49" s="156" t="str">
        <f t="shared" ca="1" si="199"/>
        <v/>
      </c>
      <c r="EC49" s="156" t="str">
        <f ca="1">IF(OR(AC49&lt;1,EB49=""),"",LEFT(EB49,3)&amp;IF(ISERROR(MATCH(EB49,$Q:$Q,0)),"?",""))</f>
        <v/>
      </c>
      <c r="ED49" s="270" t="str">
        <f t="shared" si="842"/>
        <v>Jap-Pol</v>
      </c>
      <c r="EE49" s="270" t="str">
        <f t="shared" si="6"/>
        <v/>
      </c>
      <c r="EF49" s="270" t="str">
        <f t="shared" si="7"/>
        <v/>
      </c>
      <c r="EG49" s="271" t="str">
        <f t="shared" si="843"/>
        <v/>
      </c>
      <c r="EH49" s="271" t="str">
        <f t="shared" si="844"/>
        <v/>
      </c>
      <c r="EI49" s="271" t="str">
        <f t="shared" si="845"/>
        <v/>
      </c>
      <c r="EJ49" s="271" t="str">
        <f t="shared" si="75"/>
        <v/>
      </c>
      <c r="EK49" s="274" t="str">
        <f t="shared" si="501"/>
        <v>Jap</v>
      </c>
      <c r="EL49" s="272" t="str">
        <f t="shared" ca="1" si="1102"/>
        <v/>
      </c>
      <c r="EM49" s="271" t="str">
        <f t="shared" ca="1" si="1102"/>
        <v/>
      </c>
      <c r="EN49" s="271" t="str">
        <f t="shared" ca="1" si="1102"/>
        <v/>
      </c>
      <c r="EO49" s="271" t="str">
        <f t="shared" ca="1" si="1102"/>
        <v/>
      </c>
      <c r="EP49" s="272">
        <f t="shared" si="116"/>
        <v>42</v>
      </c>
      <c r="EQ49" s="272">
        <v>4</v>
      </c>
      <c r="ER49" s="272" t="str">
        <f t="shared" ca="1" si="1103"/>
        <v/>
      </c>
      <c r="ES49" s="271" t="str">
        <f t="shared" ca="1" si="1103"/>
        <v/>
      </c>
      <c r="ET49" s="271" t="str">
        <f t="shared" ca="1" si="1103"/>
        <v/>
      </c>
      <c r="EU49" s="271" t="str">
        <f t="shared" ca="1" si="1103"/>
        <v/>
      </c>
      <c r="EV49" s="273">
        <f t="shared" ca="1" si="1104"/>
        <v>0</v>
      </c>
      <c r="EW49" s="272" t="str">
        <f t="shared" ca="1" si="1105"/>
        <v/>
      </c>
      <c r="EX49" s="271" t="str">
        <f t="shared" ca="1" si="1105"/>
        <v/>
      </c>
      <c r="EY49" s="271" t="str">
        <f t="shared" ca="1" si="1105"/>
        <v/>
      </c>
      <c r="EZ49" s="271" t="str">
        <f t="shared" ca="1" si="1105"/>
        <v/>
      </c>
      <c r="FA49" s="273">
        <f t="shared" ca="1" si="1106"/>
        <v>0</v>
      </c>
      <c r="FB49" s="272" t="str">
        <f t="shared" ca="1" si="1107"/>
        <v/>
      </c>
      <c r="FC49" s="271" t="str">
        <f t="shared" ca="1" si="1107"/>
        <v/>
      </c>
      <c r="FD49" s="271" t="str">
        <f t="shared" ca="1" si="1107"/>
        <v/>
      </c>
      <c r="FE49" s="271" t="str">
        <f t="shared" ca="1" si="1107"/>
        <v/>
      </c>
      <c r="FF49" s="273">
        <f t="shared" ca="1" si="1108"/>
        <v>0</v>
      </c>
      <c r="FG49"/>
      <c r="FH49" s="175"/>
      <c r="FI49" s="277">
        <f ca="1">RANK($EV49,OFFSET($EV$4:$EV$7,$AX49,0),0)</f>
        <v>1</v>
      </c>
      <c r="FJ49" s="284">
        <f ca="1">EV49+(IF(COUNTIF(OFFSET($FI$4:$FI$7,$AX49,0),$FI49)&gt;1,IF($AC49&gt;0,(MAX(OFFSET($AC$4:$AC$7,$AX49,0))-$AC49)*0.1,)))*10^FJ$3</f>
        <v>0</v>
      </c>
      <c r="FK49" s="305">
        <f ca="1">RANK($FJ49,OFFSET($FJ$4:$FJ$7,$AX49,0),0)</f>
        <v>1</v>
      </c>
      <c r="FL49" s="295">
        <f t="shared" ca="1" si="1109"/>
        <v>4</v>
      </c>
      <c r="FM49" s="295">
        <f t="shared" ca="1" si="1110"/>
        <v>4</v>
      </c>
      <c r="FN49" s="289" t="str">
        <f t="shared" ca="1" si="1111"/>
        <v>04 x 01e - 04</v>
      </c>
      <c r="FO49" s="299" t="str">
        <f t="shared" ca="1" si="1112"/>
        <v>1/2/3</v>
      </c>
      <c r="FP49" s="302" t="e">
        <f t="shared" ca="1" si="1113"/>
        <v>#VALUE!</v>
      </c>
      <c r="FQ49" s="305" t="e">
        <f t="shared" ca="1" si="213"/>
        <v>#VALUE!</v>
      </c>
      <c r="FR49" s="295">
        <f t="shared" ca="1" si="1114"/>
        <v>4</v>
      </c>
      <c r="FS49" s="295">
        <f t="shared" ca="1" si="1115"/>
        <v>4</v>
      </c>
      <c r="FT49" s="289" t="e">
        <f t="shared" ca="1" si="1116"/>
        <v>#VALUE!</v>
      </c>
      <c r="FU49" s="299" t="e">
        <f t="shared" ca="1" si="1117"/>
        <v>#VALUE!</v>
      </c>
      <c r="FV49" s="308" t="e">
        <f t="shared" ca="1" si="1118"/>
        <v>#VALUE!</v>
      </c>
      <c r="FW49" s="305" t="e">
        <f t="shared" ca="1" si="219"/>
        <v>#VALUE!</v>
      </c>
      <c r="FX49" s="295">
        <f t="shared" ca="1" si="1120"/>
        <v>4</v>
      </c>
      <c r="FY49" s="295">
        <f t="shared" ca="1" si="1121"/>
        <v>4</v>
      </c>
      <c r="FZ49" s="289" t="e">
        <f t="shared" ca="1" si="1122"/>
        <v>#VALUE!</v>
      </c>
      <c r="GA49" s="299" t="e">
        <f t="shared" ca="1" si="1123"/>
        <v>#VALUE!</v>
      </c>
      <c r="GB49" s="311" t="e">
        <f t="shared" ca="1" si="1124"/>
        <v>#VALUE!</v>
      </c>
      <c r="GC49" s="305" t="e">
        <f t="shared" ca="1" si="1125"/>
        <v>#VALUE!</v>
      </c>
      <c r="GD49" s="295">
        <f t="shared" ca="1" si="1126"/>
        <v>4</v>
      </c>
      <c r="GE49" s="295">
        <f t="shared" ca="1" si="1127"/>
        <v>4</v>
      </c>
      <c r="GF49" s="289" t="e">
        <f t="shared" ca="1" si="1128"/>
        <v>#VALUE!</v>
      </c>
      <c r="GG49" s="299" t="e">
        <f t="shared" ca="1" si="1129"/>
        <v>#VALUE!</v>
      </c>
      <c r="GH49" s="314" t="e">
        <f t="shared" ca="1" si="1130"/>
        <v>#VALUE!</v>
      </c>
      <c r="GI49" s="305" t="e">
        <f t="shared" ca="1" si="1131"/>
        <v>#VALUE!</v>
      </c>
      <c r="GJ49" s="295">
        <f t="shared" ca="1" si="1132"/>
        <v>4</v>
      </c>
      <c r="GK49" s="295">
        <f t="shared" ca="1" si="1133"/>
        <v>4</v>
      </c>
      <c r="GL49" s="289" t="e">
        <f t="shared" ca="1" si="1134"/>
        <v>#VALUE!</v>
      </c>
      <c r="GM49" s="299" t="e">
        <f t="shared" ca="1" si="1135"/>
        <v>#VALUE!</v>
      </c>
      <c r="GN49" s="317" t="e">
        <f t="shared" ca="1" si="1136"/>
        <v>#VALUE!</v>
      </c>
      <c r="GO49" s="305" t="e">
        <f t="shared" ca="1" si="1137"/>
        <v>#VALUE!</v>
      </c>
      <c r="GP49" s="295">
        <f t="shared" ca="1" si="1138"/>
        <v>4</v>
      </c>
      <c r="GQ49" s="295">
        <f t="shared" ca="1" si="1139"/>
        <v>4</v>
      </c>
      <c r="GR49" s="289" t="e">
        <f t="shared" ca="1" si="1140"/>
        <v>#VALUE!</v>
      </c>
      <c r="GS49" s="299" t="e">
        <f t="shared" ca="1" si="1141"/>
        <v>#VALUE!</v>
      </c>
      <c r="GT49" s="320" t="e">
        <f t="shared" ca="1" si="1142"/>
        <v>#VALUE!</v>
      </c>
      <c r="GU49" s="305" t="e">
        <f t="shared" ca="1" si="1143"/>
        <v>#VALUE!</v>
      </c>
      <c r="GV49" s="323" t="e">
        <f ca="1">GT49+IF(COUNTIF(OFFSET($GU$4:$GU$7,$AX49,0),GU49)&gt;1,FA49*10^GV$3)</f>
        <v>#VALUE!</v>
      </c>
      <c r="GW49" s="285" t="e">
        <f t="shared" ca="1" si="1144"/>
        <v>#VALUE!</v>
      </c>
      <c r="GX49" s="326" t="e">
        <f ca="1">GV49+IF(COUNTIF(OFFSET($GW$4:$GW$7,$AX49,0),GW49)&gt;1,FF49*10^GX$3)</f>
        <v>#VALUE!</v>
      </c>
      <c r="GY49" s="285" t="e">
        <f ca="1">RANK(GX49,OFFSET(GX$4:GX$7,$AX49,0))&amp;$E49</f>
        <v>#VALUE!</v>
      </c>
      <c r="GZ49"/>
      <c r="HA49"/>
      <c r="HB49"/>
      <c r="HC49"/>
      <c r="HD49"/>
      <c r="HE49"/>
      <c r="HF49"/>
      <c r="HG49"/>
      <c r="HH49"/>
    </row>
    <row r="50" spans="1:216" ht="15.75" thickBot="1" x14ac:dyDescent="0.3">
      <c r="A50" s="41">
        <v>48</v>
      </c>
      <c r="B50" s="42">
        <v>43279</v>
      </c>
      <c r="C50" s="43">
        <v>0.66666666666666663</v>
      </c>
      <c r="D50" s="44" t="s">
        <v>252</v>
      </c>
      <c r="E50" s="75" t="s">
        <v>275</v>
      </c>
      <c r="F50" s="252" t="s">
        <v>280</v>
      </c>
      <c r="G50" s="253" t="s">
        <v>278</v>
      </c>
      <c r="H50" s="56"/>
      <c r="I50" s="76"/>
      <c r="J50" s="49"/>
      <c r="K50" s="50" t="str">
        <f t="shared" si="0"/>
        <v/>
      </c>
      <c r="L50" s="51">
        <v>10</v>
      </c>
      <c r="M50" s="49"/>
      <c r="N50" s="58"/>
      <c r="O50" s="77"/>
      <c r="P50" s="61"/>
      <c r="Q50" s="371"/>
      <c r="R50" s="372"/>
      <c r="S50" s="372"/>
      <c r="T50" s="372"/>
      <c r="U50" s="372"/>
      <c r="V50" s="372"/>
      <c r="W50" s="372"/>
      <c r="X50" s="372"/>
      <c r="Y50" s="372"/>
      <c r="Z50" s="373"/>
      <c r="AA50" s="50"/>
      <c r="AB50" s="51"/>
      <c r="AC50" s="377"/>
      <c r="AD50" s="378"/>
      <c r="AE50" s="378"/>
      <c r="AF50" s="378"/>
      <c r="AG50" s="378"/>
      <c r="AH50" s="378"/>
      <c r="AI50" s="378"/>
      <c r="AJ50" s="378"/>
      <c r="AK50" s="379"/>
      <c r="AL50" s="270" t="str">
        <f t="shared" si="1"/>
        <v>Sen-Col</v>
      </c>
      <c r="AM50" s="270" t="str">
        <f t="shared" si="2"/>
        <v/>
      </c>
      <c r="AN50" s="270" t="str">
        <f t="shared" si="3"/>
        <v/>
      </c>
      <c r="AO50" s="271" t="str">
        <f t="shared" si="29"/>
        <v/>
      </c>
      <c r="AP50" s="271" t="str">
        <f t="shared" si="30"/>
        <v/>
      </c>
      <c r="AQ50" s="271" t="str">
        <f t="shared" si="31"/>
        <v/>
      </c>
      <c r="AR50" s="271" t="str">
        <f t="shared" si="32"/>
        <v/>
      </c>
      <c r="AS50" s="271"/>
      <c r="AT50" s="271"/>
      <c r="AU50" s="271"/>
      <c r="AV50" s="271"/>
      <c r="AW50" s="271"/>
      <c r="AX50" s="272" t="str">
        <f t="shared" si="111"/>
        <v/>
      </c>
      <c r="AY50" s="271"/>
      <c r="AZ50" s="271"/>
      <c r="BA50" s="271"/>
      <c r="BB50" s="271"/>
      <c r="BC50" s="271"/>
      <c r="BD50" s="271"/>
      <c r="BE50" s="271"/>
      <c r="BF50" s="271"/>
      <c r="BG50" s="271"/>
      <c r="BH50" s="271"/>
      <c r="BI50" s="271"/>
      <c r="BJ50" s="271"/>
      <c r="BK50" s="271"/>
      <c r="BL50" s="271"/>
      <c r="BM50" s="271"/>
      <c r="BN50" s="271"/>
      <c r="BO50"/>
      <c r="BP50" s="175"/>
      <c r="BQ50" s="170" t="str">
        <f t="shared" ref="BQ50" ca="1" si="1145">IF(COUNTA(BQ46:BQ49)*(COUNTA(BQ46:BQ49)+1)/2=SUM(BQ46:BQ49),"OK","NIET OK")</f>
        <v>NIET OK</v>
      </c>
      <c r="BR50" s="278"/>
      <c r="BS50" s="171" t="str">
        <f t="shared" ref="BS50" ca="1" si="1146">IF(COUNTA(BS46:BS49)*(COUNTA(BS46:BS49)+1)/2=SUM(BS46:BS49),"OK","NIET OK")</f>
        <v>NIET OK</v>
      </c>
      <c r="BT50" s="296"/>
      <c r="BU50" s="296"/>
      <c r="BV50" s="172"/>
      <c r="BW50" s="172"/>
      <c r="BX50" s="173"/>
      <c r="BY50" s="171" t="e">
        <f t="shared" ref="BY50" ca="1" si="1147">IF(COUNTA(BY46:BY49)*(COUNTA(BY46:BY49)+1)/2=SUM(BY46:BY49),"OK","NIET OK")</f>
        <v>#VALUE!</v>
      </c>
      <c r="BZ50" s="296"/>
      <c r="CA50" s="296"/>
      <c r="CB50" s="172"/>
      <c r="CC50" s="172"/>
      <c r="CD50" s="173"/>
      <c r="CE50" s="171" t="e">
        <f t="shared" ref="CE50" ca="1" si="1148">IF(COUNTA(CE46:CE49)*(COUNTA(CE46:CE49)+1)/2=SUM(CE46:CE49),"OK","NIET OK")</f>
        <v>#VALUE!</v>
      </c>
      <c r="CF50" s="296"/>
      <c r="CG50" s="296"/>
      <c r="CH50" s="172"/>
      <c r="CI50" s="172"/>
      <c r="CJ50" s="173"/>
      <c r="CK50" s="171" t="e">
        <f t="shared" ref="CK50" ca="1" si="1149">IF(COUNTA(CK46:CK49)*(COUNTA(CK46:CK49)+1)/2=SUM(CK46:CK49),"OK","NIET OK")</f>
        <v>#VALUE!</v>
      </c>
      <c r="CL50" s="296"/>
      <c r="CM50" s="296"/>
      <c r="CN50" s="172"/>
      <c r="CO50" s="172"/>
      <c r="CP50" s="173"/>
      <c r="CQ50" s="171" t="e">
        <f t="shared" ref="CQ50" ca="1" si="1150">IF(COUNTA(CQ46:CQ49)*(COUNTA(CQ46:CQ49)+1)/2=SUM(CQ46:CQ49),"OK","NIET OK")</f>
        <v>#VALUE!</v>
      </c>
      <c r="CR50" s="296"/>
      <c r="CS50" s="296"/>
      <c r="CT50" s="172"/>
      <c r="CU50" s="172"/>
      <c r="CV50" s="173"/>
      <c r="CW50" s="171" t="e">
        <f t="shared" ref="CW50" ca="1" si="1151">IF(COUNTA(CW46:CW49)*(COUNTA(CW46:CW49)+1)/2=SUM(CW46:CW49),"OK","NIET OK")</f>
        <v>#VALUE!</v>
      </c>
      <c r="CX50" s="296"/>
      <c r="CY50" s="296"/>
      <c r="CZ50" s="172"/>
      <c r="DA50" s="172"/>
      <c r="DB50" s="173"/>
      <c r="DC50" s="171" t="e">
        <f t="shared" ref="DC50" ca="1" si="1152">IF(COUNTA(DC46:DC49)*(COUNTA(DC46:DC49)+1)/2=SUM(DC46:DC49),"OK","NIET OK")</f>
        <v>#VALUE!</v>
      </c>
      <c r="DD50" s="185"/>
      <c r="DE50" s="181" t="e">
        <f t="shared" ref="DE50" ca="1" si="1153">IF(COUNTA(DE46:DE49)*(COUNTA(DE46:DE49)+1)/2=SUM(DE46:DE49),"OK","NIET OK")</f>
        <v>#VALUE!</v>
      </c>
      <c r="DF50" s="189"/>
      <c r="DG50" s="181" t="e">
        <f t="shared" ref="DG50" ca="1" si="1154">IF(COUNTA(DG46:DG49)*(COUNTA(DG46:DG49)+1)/2=SUM(VALUE(LEFT(DG46)),VALUE(LEFT(DG47)),VALUE(LEFT(DG48)),VALUE(LEFT(DG49))),"OK","NIET OK")</f>
        <v>#VALUE!</v>
      </c>
      <c r="DH50" s="358"/>
      <c r="DI50" s="359"/>
      <c r="DJ50" s="359"/>
      <c r="DK50" s="359"/>
      <c r="DL50" s="359"/>
      <c r="DM50" s="360"/>
      <c r="DN50" s="361"/>
      <c r="DO50" s="361" t="str">
        <f ca="1">IF(COUNTIF(Z$4:Z$49,DN50)&lt;&gt;1,"",OFFSET($Q$3,MATCH(DN50,Z$4:Z$49,0),0))</f>
        <v/>
      </c>
      <c r="DP50" s="361"/>
      <c r="DQ50" s="361"/>
      <c r="DR50" s="362"/>
      <c r="DS50" s="201"/>
      <c r="DT50" s="204"/>
      <c r="DU50" s="204"/>
      <c r="DV50" s="204"/>
      <c r="DW50" s="204"/>
      <c r="DX50" s="195"/>
      <c r="DY50" s="156"/>
      <c r="DZ50" s="156"/>
      <c r="EA50" s="156" t="str">
        <f ca="1">IFERROR(OFFSET($Q$51,MATCH(LEFT($DN50),$Q$52:$Q$57,0),MATCH(VALUE(RIGHT($DN50)),$R$51:$Z$51,0)),"")</f>
        <v/>
      </c>
      <c r="EB50" s="156" t="str">
        <f t="shared" ca="1" si="199"/>
        <v/>
      </c>
      <c r="EC50" s="156" t="str">
        <f ca="1">IF(OR(AC50&lt;1,EB50=""),"",IF(LEFT(EB50,3)="Noo","NIe",LEFT(EB50,3))&amp;IF(ISERROR(MATCH(EB50,$Q:$Q,0)),"?",""))</f>
        <v/>
      </c>
      <c r="ED50" s="270" t="str">
        <f t="shared" si="842"/>
        <v>Sen-Col</v>
      </c>
      <c r="EE50" s="270" t="str">
        <f t="shared" si="6"/>
        <v/>
      </c>
      <c r="EF50" s="270" t="str">
        <f t="shared" si="7"/>
        <v/>
      </c>
      <c r="EG50" s="271" t="str">
        <f t="shared" si="843"/>
        <v/>
      </c>
      <c r="EH50" s="271" t="str">
        <f t="shared" si="844"/>
        <v/>
      </c>
      <c r="EI50" s="271" t="str">
        <f t="shared" si="845"/>
        <v/>
      </c>
      <c r="EJ50" s="271" t="str">
        <f t="shared" si="75"/>
        <v/>
      </c>
      <c r="EK50" s="271"/>
      <c r="EL50" s="271"/>
      <c r="EM50" s="271"/>
      <c r="EN50" s="271"/>
      <c r="EO50" s="271"/>
      <c r="EP50" s="272" t="str">
        <f t="shared" si="116"/>
        <v/>
      </c>
      <c r="EQ50" s="271"/>
      <c r="ER50" s="271"/>
      <c r="ES50" s="271"/>
      <c r="ET50" s="271"/>
      <c r="EU50" s="271"/>
      <c r="EV50" s="271"/>
      <c r="EW50" s="271"/>
      <c r="EX50" s="271"/>
      <c r="EY50" s="271"/>
      <c r="EZ50" s="271"/>
      <c r="FA50" s="271"/>
      <c r="FB50" s="271"/>
      <c r="FC50" s="271"/>
      <c r="FD50" s="271"/>
      <c r="FE50" s="271"/>
      <c r="FF50" s="271"/>
      <c r="FG50"/>
      <c r="FH50" s="175"/>
      <c r="FI50" s="170" t="str">
        <f t="shared" ref="FI50" ca="1" si="1155">IF(COUNTA(FI46:FI49)*(COUNTA(FI46:FI49)+1)/2=SUM(FI46:FI49),"OK","NIET OK")</f>
        <v>NIET OK</v>
      </c>
      <c r="FJ50" s="278"/>
      <c r="FK50" s="171" t="str">
        <f t="shared" ref="FK50" ca="1" si="1156">IF(COUNTA(FK46:FK49)*(COUNTA(FK46:FK49)+1)/2=SUM(FK46:FK49),"OK","NIET OK")</f>
        <v>NIET OK</v>
      </c>
      <c r="FL50" s="296"/>
      <c r="FM50" s="296"/>
      <c r="FN50" s="172"/>
      <c r="FO50" s="172"/>
      <c r="FP50" s="173"/>
      <c r="FQ50" s="171" t="e">
        <f t="shared" ref="FQ50" ca="1" si="1157">IF(COUNTA(FQ46:FQ49)*(COUNTA(FQ46:FQ49)+1)/2=SUM(FQ46:FQ49),"OK","NIET OK")</f>
        <v>#VALUE!</v>
      </c>
      <c r="FR50" s="296"/>
      <c r="FS50" s="296"/>
      <c r="FT50" s="172"/>
      <c r="FU50" s="172"/>
      <c r="FV50" s="173"/>
      <c r="FW50" s="171" t="e">
        <f t="shared" ref="FW50" ca="1" si="1158">IF(COUNTA(FW46:FW49)*(COUNTA(FW46:FW49)+1)/2=SUM(FW46:FW49),"OK","NIET OK")</f>
        <v>#VALUE!</v>
      </c>
      <c r="FX50" s="296"/>
      <c r="FY50" s="296"/>
      <c r="FZ50" s="172"/>
      <c r="GA50" s="172"/>
      <c r="GB50" s="173"/>
      <c r="GC50" s="171" t="e">
        <f t="shared" ref="GC50" ca="1" si="1159">IF(COUNTA(GC46:GC49)*(COUNTA(GC46:GC49)+1)/2=SUM(GC46:GC49),"OK","NIET OK")</f>
        <v>#VALUE!</v>
      </c>
      <c r="GD50" s="296"/>
      <c r="GE50" s="296"/>
      <c r="GF50" s="172"/>
      <c r="GG50" s="172"/>
      <c r="GH50" s="173"/>
      <c r="GI50" s="171" t="e">
        <f t="shared" ref="GI50" ca="1" si="1160">IF(COUNTA(GI46:GI49)*(COUNTA(GI46:GI49)+1)/2=SUM(GI46:GI49),"OK","NIET OK")</f>
        <v>#VALUE!</v>
      </c>
      <c r="GJ50" s="296"/>
      <c r="GK50" s="296"/>
      <c r="GL50" s="172"/>
      <c r="GM50" s="172"/>
      <c r="GN50" s="173"/>
      <c r="GO50" s="171" t="e">
        <f t="shared" ref="GO50" ca="1" si="1161">IF(COUNTA(GO46:GO49)*(COUNTA(GO46:GO49)+1)/2=SUM(GO46:GO49),"OK","NIET OK")</f>
        <v>#VALUE!</v>
      </c>
      <c r="GP50" s="296"/>
      <c r="GQ50" s="296"/>
      <c r="GR50" s="172"/>
      <c r="GS50" s="172"/>
      <c r="GT50" s="173"/>
      <c r="GU50" s="171" t="e">
        <f t="shared" ref="GU50" ca="1" si="1162">IF(COUNTA(GU46:GU49)*(COUNTA(GU46:GU49)+1)/2=SUM(GU46:GU49),"OK","NIET OK")</f>
        <v>#VALUE!</v>
      </c>
      <c r="GV50" s="185"/>
      <c r="GW50" s="181" t="e">
        <f t="shared" ref="GW50" ca="1" si="1163">IF(COUNTA(GW46:GW49)*(COUNTA(GW46:GW49)+1)/2=SUM(GW46:GW49),"OK","NIET OK")</f>
        <v>#VALUE!</v>
      </c>
      <c r="GX50" s="189"/>
      <c r="GY50" s="181" t="e">
        <f t="shared" ref="GY50" ca="1" si="1164">IF(COUNTA(GY46:GY49)*(COUNTA(GY46:GY49)+1)/2=SUM(VALUE(LEFT(GY46)),VALUE(LEFT(GY47)),VALUE(LEFT(GY48)),VALUE(LEFT(GY49))),"OK","NIET OK")</f>
        <v>#VALUE!</v>
      </c>
      <c r="GZ50"/>
      <c r="HA50"/>
      <c r="HB50"/>
      <c r="HC50"/>
      <c r="HD50"/>
      <c r="HE50"/>
      <c r="HF50"/>
      <c r="HG50"/>
      <c r="HH50"/>
    </row>
    <row r="51" spans="1:216" ht="15.75" thickBot="1" x14ac:dyDescent="0.3">
      <c r="A51" s="41"/>
      <c r="B51" s="18"/>
      <c r="C51" s="18"/>
      <c r="D51" s="18"/>
      <c r="E51" s="78" t="s">
        <v>166</v>
      </c>
      <c r="F51" s="79"/>
      <c r="G51" s="79"/>
      <c r="H51" s="80"/>
      <c r="I51" s="80"/>
      <c r="J51" s="81"/>
      <c r="K51" s="78">
        <f>SUM(K3:K50)</f>
        <v>0</v>
      </c>
      <c r="L51" s="82">
        <f>SUM(L3:L50)</f>
        <v>480</v>
      </c>
      <c r="M51" s="81"/>
      <c r="N51" s="81"/>
      <c r="O51" s="83"/>
      <c r="P51" s="54"/>
      <c r="Q51" s="155" t="s">
        <v>167</v>
      </c>
      <c r="R51" s="503">
        <v>1</v>
      </c>
      <c r="S51" s="503"/>
      <c r="T51" s="503"/>
      <c r="U51" s="503">
        <v>2</v>
      </c>
      <c r="V51" s="503"/>
      <c r="W51" s="503"/>
      <c r="X51" s="503">
        <v>3</v>
      </c>
      <c r="Y51" s="503"/>
      <c r="Z51" s="503"/>
      <c r="AA51" s="78">
        <f ca="1">SUM(AA3:AA50)</f>
        <v>0</v>
      </c>
      <c r="AB51" s="82">
        <f>SUM(AB3:AB50)</f>
        <v>160</v>
      </c>
      <c r="AC51" s="504">
        <v>1</v>
      </c>
      <c r="AD51" s="503"/>
      <c r="AE51" s="503"/>
      <c r="AF51" s="503">
        <v>2</v>
      </c>
      <c r="AG51" s="503"/>
      <c r="AH51" s="503"/>
      <c r="AI51" s="503">
        <v>3</v>
      </c>
      <c r="AJ51" s="503"/>
      <c r="AK51" s="511"/>
      <c r="AL51" s="270" t="str">
        <f t="shared" ref="AL51:AL98" si="1165">LEFT(G3,3)&amp;"-"&amp;LEFT(F3,3)</f>
        <v>Sau-Rus</v>
      </c>
      <c r="AM51" s="270" t="str">
        <f t="shared" ref="AM51:AM98" si="1166">IF(LEN($H3&amp;$I3)&lt;2,"",I3)</f>
        <v/>
      </c>
      <c r="AN51" s="270" t="str">
        <f t="shared" ref="AN51:AN98" si="1167">IF(LEN($H3&amp;$I3)&lt;2,"",H3)</f>
        <v/>
      </c>
      <c r="AO51" s="271" t="str">
        <f t="shared" si="29"/>
        <v/>
      </c>
      <c r="AP51" s="271" t="str">
        <f t="shared" si="30"/>
        <v/>
      </c>
      <c r="AQ51" s="271" t="str">
        <f t="shared" si="31"/>
        <v/>
      </c>
      <c r="AR51" s="271" t="str">
        <f t="shared" si="32"/>
        <v/>
      </c>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c r="BR51" s="174"/>
      <c r="DH51"/>
      <c r="DI51"/>
      <c r="DJ51"/>
      <c r="DK51"/>
      <c r="DL51"/>
      <c r="DM51"/>
      <c r="DN51"/>
      <c r="DO51" t="s">
        <v>353</v>
      </c>
      <c r="DP51" t="s">
        <v>352</v>
      </c>
      <c r="DQ51"/>
      <c r="DR51"/>
      <c r="DS51"/>
      <c r="DT51"/>
      <c r="DU51"/>
      <c r="DV51"/>
      <c r="DW51"/>
      <c r="DX51"/>
      <c r="DY51"/>
      <c r="DZ51" t="s">
        <v>353</v>
      </c>
      <c r="EA51" t="s">
        <v>352</v>
      </c>
      <c r="EB51"/>
      <c r="EC51"/>
      <c r="ED51" s="270" t="str">
        <f t="shared" si="842"/>
        <v>Sau-Rus</v>
      </c>
      <c r="EE51" s="270" t="str">
        <f t="shared" ref="EE51:EE98" si="1168">IF(LEN($N3&amp;$O3)&lt;2,"",O3)</f>
        <v/>
      </c>
      <c r="EF51" s="270" t="str">
        <f t="shared" ref="EF51:EF98" si="1169">IF(LEN($N3&amp;$O3)&lt;2,"",N3)</f>
        <v/>
      </c>
      <c r="EG51" s="271" t="str">
        <f t="shared" si="843"/>
        <v/>
      </c>
      <c r="EH51" s="271" t="str">
        <f t="shared" si="844"/>
        <v/>
      </c>
      <c r="EI51" s="271" t="str">
        <f t="shared" si="845"/>
        <v/>
      </c>
      <c r="EJ51" s="271" t="str">
        <f t="shared" si="75"/>
        <v/>
      </c>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c r="FJ51" s="279"/>
      <c r="FL51" s="297"/>
      <c r="FM51" s="297"/>
      <c r="FR51" s="297"/>
      <c r="FS51" s="290"/>
      <c r="FX51" s="297"/>
      <c r="FY51" s="290"/>
      <c r="GD51" s="297"/>
      <c r="GE51" s="290"/>
      <c r="GJ51" s="297"/>
      <c r="GK51" s="290"/>
      <c r="GP51" s="297"/>
      <c r="GQ51" s="290"/>
      <c r="GZ51"/>
      <c r="HA51"/>
      <c r="HB51"/>
      <c r="HC51"/>
      <c r="HD51"/>
      <c r="HE51"/>
      <c r="HF51"/>
      <c r="HG51"/>
      <c r="HH51"/>
    </row>
    <row r="52" spans="1:216" x14ac:dyDescent="0.25">
      <c r="A52" s="41">
        <v>50</v>
      </c>
      <c r="B52" s="84">
        <v>43281</v>
      </c>
      <c r="C52" s="85">
        <v>0.66666666666666663</v>
      </c>
      <c r="D52" s="86" t="s">
        <v>255</v>
      </c>
      <c r="E52" s="87" t="s">
        <v>168</v>
      </c>
      <c r="F52" s="331" t="str">
        <f t="shared" ref="F52:F67" ca="1" si="1170">DH52&amp;IF(DJ52="","",IF(DJ52=" "," "," ("&amp;DJ52&amp;")"))</f>
        <v>1C</v>
      </c>
      <c r="G52" s="332" t="str">
        <f t="shared" ref="G52:G67" ca="1" si="1171">DI52&amp;IF(DK52="","",IF(DK52=" "," "," ("&amp;DK52&amp;")"))</f>
        <v>2D</v>
      </c>
      <c r="H52" s="65"/>
      <c r="I52" s="48"/>
      <c r="J52" s="190"/>
      <c r="K52" s="88" t="str">
        <f t="shared" ref="K52:K67" si="1172">IF(AND(LEN(N52&amp;O52)&gt;1,LEN(H52&amp;I52)&gt;1),(IF(IF(H52&lt;I52,1,IF(H52&gt;I52,2,3))=IF(N52&lt;O52,1,IF(N52&gt;O52,2,3)),6)+IF(H52-I52=N52-O52,IF(N52&lt;&gt;O52,2,IF(AND(NOT(ISBLANK(M52)),J52=M52),2)))+IF(H52=N52,1)+IF(I52=O52,1))/10*L52,"")</f>
        <v/>
      </c>
      <c r="L52" s="89">
        <v>10</v>
      </c>
      <c r="M52" s="190"/>
      <c r="N52" s="66"/>
      <c r="O52" s="365"/>
      <c r="P52" s="54"/>
      <c r="Q52" s="90" t="s">
        <v>114</v>
      </c>
      <c r="R52" s="512" t="str">
        <f ca="1">Plaatsing123</f>
        <v/>
      </c>
      <c r="S52" s="513"/>
      <c r="T52" s="513"/>
      <c r="U52" s="512" t="str">
        <f ca="1">Plaatsing123</f>
        <v/>
      </c>
      <c r="V52" s="513"/>
      <c r="W52" s="514"/>
      <c r="X52" s="512" t="str">
        <f ca="1">Plaatsing123</f>
        <v/>
      </c>
      <c r="Y52" s="513"/>
      <c r="Z52" s="514"/>
      <c r="AA52" s="91" t="str">
        <f t="shared" ref="AA52:AA59" ca="1" si="1173">IF(OR(R52&amp;U52&amp;X52="",COUNTIF(AC$52:AK$52," ")=3),"",IFERROR(IF(R52=AC52,AB52/3)+IF(U52=AF52,AB52/3)+IF(X52=AI52,AB52/3),""))</f>
        <v/>
      </c>
      <c r="AB52" s="89">
        <v>9</v>
      </c>
      <c r="AC52" s="515" t="str">
        <f ca="1">Plaatsing123_werkelijk</f>
        <v/>
      </c>
      <c r="AD52" s="513"/>
      <c r="AE52" s="513"/>
      <c r="AF52" s="512" t="str">
        <f ca="1">Plaatsing123_werkelijk</f>
        <v/>
      </c>
      <c r="AG52" s="513"/>
      <c r="AH52" s="514"/>
      <c r="AI52" s="512" t="str">
        <f ca="1">Plaatsing123_werkelijk</f>
        <v/>
      </c>
      <c r="AJ52" s="513"/>
      <c r="AK52" s="516"/>
      <c r="AL52" s="270" t="str">
        <f t="shared" si="1165"/>
        <v>Uru-Egy</v>
      </c>
      <c r="AM52" s="270" t="str">
        <f t="shared" si="1166"/>
        <v/>
      </c>
      <c r="AN52" s="270" t="str">
        <f t="shared" si="1167"/>
        <v/>
      </c>
      <c r="AO52" s="271" t="str">
        <f t="shared" si="29"/>
        <v/>
      </c>
      <c r="AP52" s="271" t="str">
        <f t="shared" si="30"/>
        <v/>
      </c>
      <c r="AQ52" s="271" t="str">
        <f t="shared" si="31"/>
        <v/>
      </c>
      <c r="AR52" s="271" t="str">
        <f t="shared" si="32"/>
        <v/>
      </c>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c r="BP52" s="175"/>
      <c r="BR52" s="174"/>
      <c r="DH52" s="328" t="s">
        <v>290</v>
      </c>
      <c r="DI52" s="327" t="s">
        <v>298</v>
      </c>
      <c r="DJ52" t="str">
        <f t="shared" ref="DJ52:DK59" ca="1" si="1174">VLOOKUP(DH52,$DN$1:$DQ$50,4,0)</f>
        <v/>
      </c>
      <c r="DK52" t="str">
        <f t="shared" ca="1" si="1174"/>
        <v/>
      </c>
      <c r="DL52"/>
      <c r="DM52"/>
      <c r="DN52" t="str">
        <f t="shared" ref="DN52:DN67" si="1175">E52</f>
        <v>AF1</v>
      </c>
      <c r="DO52" s="329" t="str">
        <f t="shared" ref="DO52:DO67" si="1176">IF(OR(H52&gt;I52,LEFT(J52)="T"),DJ52,IF(OR(H52&lt;I52,LEFT(J52)="U"),DK52,""))</f>
        <v/>
      </c>
      <c r="DP52" s="330" t="str">
        <f t="shared" ref="DP52:DP67" si="1177">IF(OR(H52&gt;I52,LEFT(J52)="T"),DK52,IF(OR(H52&lt;I52,LEFT(J52)="U"),DJ52,""))</f>
        <v/>
      </c>
      <c r="DQ52"/>
      <c r="DR52"/>
      <c r="DS52" s="328" t="s">
        <v>290</v>
      </c>
      <c r="DT52" s="327" t="s">
        <v>298</v>
      </c>
      <c r="DU52" t="str">
        <f t="shared" ref="DU52:DV59" ca="1" si="1178">VLOOKUP(DS52,$DY$1:$EB$50,4,0)</f>
        <v/>
      </c>
      <c r="DV52" t="str">
        <f t="shared" ca="1" si="1178"/>
        <v/>
      </c>
      <c r="DW52"/>
      <c r="DX52"/>
      <c r="DY52" t="str">
        <f t="shared" ref="DY52:DY67" si="1179">DN52</f>
        <v>AF1</v>
      </c>
      <c r="DZ52" s="329" t="str">
        <f t="shared" ref="DZ52:DZ67" si="1180">IF(OR(N52&gt;O52,LEFT(M52)="T"),DU52,IF(OR(N52&lt;O52,LEFT(M52)="U"),DV52,""))</f>
        <v/>
      </c>
      <c r="EA52" s="330" t="str">
        <f t="shared" ref="EA52:EA67" si="1181">IF(OR(N52&gt;O52,LEFT(M52)="T"),DV52,IF(OR(N52&lt;O52,LEFT(M52)="U"),DU52,""))</f>
        <v/>
      </c>
      <c r="EB52"/>
      <c r="EC52"/>
      <c r="ED52" s="270" t="str">
        <f t="shared" si="842"/>
        <v>Uru-Egy</v>
      </c>
      <c r="EE52" s="270" t="str">
        <f t="shared" si="1168"/>
        <v/>
      </c>
      <c r="EF52" s="270" t="str">
        <f t="shared" si="1169"/>
        <v/>
      </c>
      <c r="EG52" s="271" t="str">
        <f t="shared" ref="EG52:EG98" si="1182">IF(LEN($EE52&amp;$EF52)&lt;2,"",EE52&amp;"-"&amp;EF52)</f>
        <v/>
      </c>
      <c r="EH52" s="271" t="str">
        <f t="shared" ref="EH52:EH98" si="1183">IF(LEN($EE52&amp;$EF52)&lt;2,"",IF(EE52&gt;EF52,3,IF(EE52&lt;EF52,0,1)))</f>
        <v/>
      </c>
      <c r="EI52" s="271" t="str">
        <f t="shared" ref="EI52:EI98" si="1184">IF(LEN($EE52&amp;$EF52)&lt;2,"",EE52-EF52)</f>
        <v/>
      </c>
      <c r="EJ52" s="271" t="str">
        <f t="shared" ref="EJ52:EJ98" si="1185">EE52</f>
        <v/>
      </c>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c r="FH52" s="175"/>
      <c r="FJ52" s="174"/>
      <c r="GZ52"/>
      <c r="HA52"/>
      <c r="HB52"/>
      <c r="HC52"/>
      <c r="HD52"/>
      <c r="HE52"/>
      <c r="HF52"/>
      <c r="HG52"/>
      <c r="HH52"/>
    </row>
    <row r="53" spans="1:216" x14ac:dyDescent="0.25">
      <c r="A53" s="41">
        <v>49</v>
      </c>
      <c r="B53" s="84">
        <v>43281</v>
      </c>
      <c r="C53" s="85">
        <v>0.83333333333333337</v>
      </c>
      <c r="D53" s="86" t="s">
        <v>254</v>
      </c>
      <c r="E53" s="155" t="s">
        <v>169</v>
      </c>
      <c r="F53" s="333" t="str">
        <f t="shared" ca="1" si="1170"/>
        <v>1A</v>
      </c>
      <c r="G53" s="46" t="str">
        <f t="shared" ca="1" si="1171"/>
        <v>2B</v>
      </c>
      <c r="H53" s="56"/>
      <c r="I53" s="57"/>
      <c r="J53" s="191"/>
      <c r="K53" s="50" t="str">
        <f t="shared" si="1172"/>
        <v/>
      </c>
      <c r="L53" s="51">
        <v>10</v>
      </c>
      <c r="M53" s="191"/>
      <c r="N53" s="58"/>
      <c r="O53" s="366"/>
      <c r="P53" s="54"/>
      <c r="Q53" s="90" t="s">
        <v>131</v>
      </c>
      <c r="R53" s="506" t="str">
        <f ca="1">Plaatsing123</f>
        <v/>
      </c>
      <c r="S53" s="507"/>
      <c r="T53" s="507"/>
      <c r="U53" s="506" t="str">
        <f ca="1">Plaatsing123</f>
        <v/>
      </c>
      <c r="V53" s="507"/>
      <c r="W53" s="508"/>
      <c r="X53" s="506" t="str">
        <f ca="1">Plaatsing123</f>
        <v/>
      </c>
      <c r="Y53" s="507"/>
      <c r="Z53" s="508"/>
      <c r="AA53" s="92" t="str">
        <f t="shared" ca="1" si="1173"/>
        <v/>
      </c>
      <c r="AB53" s="51">
        <v>9</v>
      </c>
      <c r="AC53" s="509" t="str">
        <f ca="1">Plaatsing123_werkelijk</f>
        <v/>
      </c>
      <c r="AD53" s="507"/>
      <c r="AE53" s="507"/>
      <c r="AF53" s="506" t="str">
        <f ca="1">Plaatsing123_werkelijk</f>
        <v/>
      </c>
      <c r="AG53" s="507"/>
      <c r="AH53" s="508"/>
      <c r="AI53" s="506" t="str">
        <f ca="1">Plaatsing123_werkelijk</f>
        <v/>
      </c>
      <c r="AJ53" s="507"/>
      <c r="AK53" s="510"/>
      <c r="AL53" s="270" t="str">
        <f t="shared" si="1165"/>
        <v>Egy-Rus</v>
      </c>
      <c r="AM53" s="270" t="str">
        <f t="shared" si="1166"/>
        <v/>
      </c>
      <c r="AN53" s="270" t="str">
        <f t="shared" si="1167"/>
        <v/>
      </c>
      <c r="AO53" s="271" t="str">
        <f t="shared" si="29"/>
        <v/>
      </c>
      <c r="AP53" s="271" t="str">
        <f t="shared" si="30"/>
        <v/>
      </c>
      <c r="AQ53" s="271" t="str">
        <f t="shared" si="31"/>
        <v/>
      </c>
      <c r="AR53" s="271" t="str">
        <f t="shared" si="32"/>
        <v/>
      </c>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c r="BP53" s="175"/>
      <c r="BR53" s="174"/>
      <c r="DH53" s="328" t="s">
        <v>291</v>
      </c>
      <c r="DI53" s="327" t="s">
        <v>299</v>
      </c>
      <c r="DJ53" t="str">
        <f t="shared" ca="1" si="1174"/>
        <v/>
      </c>
      <c r="DK53" t="str">
        <f t="shared" ca="1" si="1174"/>
        <v/>
      </c>
      <c r="DL53"/>
      <c r="DM53"/>
      <c r="DN53" t="str">
        <f t="shared" si="1175"/>
        <v>AF2</v>
      </c>
      <c r="DO53" s="329" t="str">
        <f t="shared" si="1176"/>
        <v/>
      </c>
      <c r="DP53" s="330" t="str">
        <f t="shared" si="1177"/>
        <v/>
      </c>
      <c r="DQ53"/>
      <c r="DR53"/>
      <c r="DS53" s="328" t="s">
        <v>291</v>
      </c>
      <c r="DT53" s="327" t="s">
        <v>299</v>
      </c>
      <c r="DU53" t="str">
        <f t="shared" ca="1" si="1178"/>
        <v/>
      </c>
      <c r="DV53" t="str">
        <f t="shared" ca="1" si="1178"/>
        <v/>
      </c>
      <c r="DW53"/>
      <c r="DX53"/>
      <c r="DY53" t="str">
        <f t="shared" si="1179"/>
        <v>AF2</v>
      </c>
      <c r="DZ53" s="329" t="str">
        <f t="shared" si="1180"/>
        <v/>
      </c>
      <c r="EA53" s="330" t="str">
        <f t="shared" si="1181"/>
        <v/>
      </c>
      <c r="EB53"/>
      <c r="EC53"/>
      <c r="ED53" s="270" t="str">
        <f t="shared" si="842"/>
        <v>Egy-Rus</v>
      </c>
      <c r="EE53" s="270" t="str">
        <f t="shared" si="1168"/>
        <v/>
      </c>
      <c r="EF53" s="270" t="str">
        <f t="shared" si="1169"/>
        <v/>
      </c>
      <c r="EG53" s="271" t="str">
        <f t="shared" si="1182"/>
        <v/>
      </c>
      <c r="EH53" s="271" t="str">
        <f t="shared" si="1183"/>
        <v/>
      </c>
      <c r="EI53" s="271" t="str">
        <f t="shared" si="1184"/>
        <v/>
      </c>
      <c r="EJ53" s="271" t="str">
        <f t="shared" si="1185"/>
        <v/>
      </c>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c r="FH53" s="175"/>
      <c r="FJ53" s="174"/>
      <c r="GZ53"/>
      <c r="HA53"/>
      <c r="HB53"/>
      <c r="HC53"/>
      <c r="HD53"/>
      <c r="HE53"/>
      <c r="HF53"/>
      <c r="HG53"/>
      <c r="HH53"/>
    </row>
    <row r="54" spans="1:216" x14ac:dyDescent="0.25">
      <c r="A54" s="41">
        <v>51</v>
      </c>
      <c r="B54" s="84">
        <v>43282</v>
      </c>
      <c r="C54" s="85">
        <v>0.66666666666666663</v>
      </c>
      <c r="D54" s="86" t="s">
        <v>248</v>
      </c>
      <c r="E54" s="155" t="s">
        <v>170</v>
      </c>
      <c r="F54" s="265" t="str">
        <f t="shared" ca="1" si="1170"/>
        <v>1B</v>
      </c>
      <c r="G54" s="229" t="str">
        <f t="shared" ca="1" si="1171"/>
        <v>2A</v>
      </c>
      <c r="H54" s="56"/>
      <c r="I54" s="57"/>
      <c r="J54" s="191"/>
      <c r="K54" s="50" t="str">
        <f t="shared" si="1172"/>
        <v/>
      </c>
      <c r="L54" s="51">
        <v>10</v>
      </c>
      <c r="M54" s="191"/>
      <c r="N54" s="58"/>
      <c r="O54" s="366"/>
      <c r="P54" s="54"/>
      <c r="Q54" s="90" t="s">
        <v>132</v>
      </c>
      <c r="R54" s="495" t="str">
        <f ca="1">Plaatsing123</f>
        <v/>
      </c>
      <c r="S54" s="496"/>
      <c r="T54" s="496"/>
      <c r="U54" s="495" t="str">
        <f ca="1">Plaatsing123</f>
        <v/>
      </c>
      <c r="V54" s="496"/>
      <c r="W54" s="497"/>
      <c r="X54" s="495" t="str">
        <f ca="1">Plaatsing123</f>
        <v/>
      </c>
      <c r="Y54" s="496"/>
      <c r="Z54" s="497"/>
      <c r="AA54" s="92" t="str">
        <f t="shared" ca="1" si="1173"/>
        <v/>
      </c>
      <c r="AB54" s="51">
        <v>9</v>
      </c>
      <c r="AC54" s="498" t="str">
        <f ca="1">Plaatsing123_werkelijk</f>
        <v/>
      </c>
      <c r="AD54" s="496"/>
      <c r="AE54" s="496"/>
      <c r="AF54" s="495" t="str">
        <f ca="1">Plaatsing123_werkelijk</f>
        <v/>
      </c>
      <c r="AG54" s="496"/>
      <c r="AH54" s="497"/>
      <c r="AI54" s="495" t="str">
        <f ca="1">Plaatsing123_werkelijk</f>
        <v/>
      </c>
      <c r="AJ54" s="496"/>
      <c r="AK54" s="499"/>
      <c r="AL54" s="270" t="str">
        <f t="shared" si="1165"/>
        <v>Sau-Uru</v>
      </c>
      <c r="AM54" s="270" t="str">
        <f t="shared" si="1166"/>
        <v/>
      </c>
      <c r="AN54" s="270" t="str">
        <f t="shared" si="1167"/>
        <v/>
      </c>
      <c r="AO54" s="271" t="str">
        <f t="shared" si="29"/>
        <v/>
      </c>
      <c r="AP54" s="271" t="str">
        <f t="shared" si="30"/>
        <v/>
      </c>
      <c r="AQ54" s="271" t="str">
        <f t="shared" si="31"/>
        <v/>
      </c>
      <c r="AR54" s="271" t="str">
        <f t="shared" si="32"/>
        <v/>
      </c>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c r="BP54" s="175"/>
      <c r="BR54" s="174"/>
      <c r="DH54" s="328" t="s">
        <v>292</v>
      </c>
      <c r="DI54" s="327" t="s">
        <v>300</v>
      </c>
      <c r="DJ54" t="str">
        <f t="shared" ca="1" si="1174"/>
        <v/>
      </c>
      <c r="DK54" t="str">
        <f t="shared" ca="1" si="1174"/>
        <v/>
      </c>
      <c r="DL54"/>
      <c r="DM54"/>
      <c r="DN54" t="str">
        <f t="shared" si="1175"/>
        <v>AF3</v>
      </c>
      <c r="DO54" s="329" t="str">
        <f t="shared" si="1176"/>
        <v/>
      </c>
      <c r="DP54" s="330" t="str">
        <f t="shared" si="1177"/>
        <v/>
      </c>
      <c r="DQ54"/>
      <c r="DR54"/>
      <c r="DS54" s="328" t="s">
        <v>292</v>
      </c>
      <c r="DT54" s="327" t="s">
        <v>300</v>
      </c>
      <c r="DU54" t="str">
        <f t="shared" ca="1" si="1178"/>
        <v/>
      </c>
      <c r="DV54" t="str">
        <f t="shared" ca="1" si="1178"/>
        <v/>
      </c>
      <c r="DW54"/>
      <c r="DX54"/>
      <c r="DY54" t="str">
        <f t="shared" si="1179"/>
        <v>AF3</v>
      </c>
      <c r="DZ54" s="329" t="str">
        <f t="shared" si="1180"/>
        <v/>
      </c>
      <c r="EA54" s="330" t="str">
        <f t="shared" si="1181"/>
        <v/>
      </c>
      <c r="EB54"/>
      <c r="EC54"/>
      <c r="ED54" s="270" t="str">
        <f t="shared" si="842"/>
        <v>Sau-Uru</v>
      </c>
      <c r="EE54" s="270" t="str">
        <f t="shared" si="1168"/>
        <v/>
      </c>
      <c r="EF54" s="270" t="str">
        <f t="shared" si="1169"/>
        <v/>
      </c>
      <c r="EG54" s="271" t="str">
        <f t="shared" si="1182"/>
        <v/>
      </c>
      <c r="EH54" s="271" t="str">
        <f t="shared" si="1183"/>
        <v/>
      </c>
      <c r="EI54" s="271" t="str">
        <f t="shared" si="1184"/>
        <v/>
      </c>
      <c r="EJ54" s="271" t="str">
        <f t="shared" si="1185"/>
        <v/>
      </c>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c r="FH54" s="175"/>
      <c r="FJ54" s="174"/>
      <c r="GZ54"/>
      <c r="HA54"/>
      <c r="HB54"/>
      <c r="HC54"/>
      <c r="HD54"/>
      <c r="HE54"/>
      <c r="HF54"/>
      <c r="HG54"/>
      <c r="HH54"/>
    </row>
    <row r="55" spans="1:216" x14ac:dyDescent="0.25">
      <c r="A55" s="41">
        <v>52</v>
      </c>
      <c r="B55" s="84">
        <v>43282</v>
      </c>
      <c r="C55" s="85">
        <v>0.83333333333333337</v>
      </c>
      <c r="D55" s="86" t="s">
        <v>268</v>
      </c>
      <c r="E55" s="155" t="s">
        <v>171</v>
      </c>
      <c r="F55" s="334" t="str">
        <f t="shared" ca="1" si="1170"/>
        <v>1D</v>
      </c>
      <c r="G55" s="335" t="str">
        <f t="shared" ca="1" si="1171"/>
        <v>2C</v>
      </c>
      <c r="H55" s="56"/>
      <c r="I55" s="57"/>
      <c r="J55" s="191"/>
      <c r="K55" s="50" t="str">
        <f t="shared" si="1172"/>
        <v/>
      </c>
      <c r="L55" s="51">
        <v>10</v>
      </c>
      <c r="M55" s="191"/>
      <c r="N55" s="58"/>
      <c r="O55" s="366"/>
      <c r="P55" s="54"/>
      <c r="Q55" s="90" t="s">
        <v>133</v>
      </c>
      <c r="R55" s="490" t="str">
        <f ca="1">Plaatsing123</f>
        <v/>
      </c>
      <c r="S55" s="491"/>
      <c r="T55" s="491"/>
      <c r="U55" s="490" t="str">
        <f ca="1">Plaatsing123</f>
        <v/>
      </c>
      <c r="V55" s="491"/>
      <c r="W55" s="492"/>
      <c r="X55" s="490" t="str">
        <f ca="1">Plaatsing123</f>
        <v/>
      </c>
      <c r="Y55" s="491"/>
      <c r="Z55" s="492"/>
      <c r="AA55" s="92" t="str">
        <f t="shared" ca="1" si="1173"/>
        <v/>
      </c>
      <c r="AB55" s="51">
        <v>9</v>
      </c>
      <c r="AC55" s="493" t="str">
        <f ca="1">Plaatsing123_werkelijk</f>
        <v/>
      </c>
      <c r="AD55" s="491"/>
      <c r="AE55" s="491"/>
      <c r="AF55" s="490" t="str">
        <f ca="1">Plaatsing123_werkelijk</f>
        <v/>
      </c>
      <c r="AG55" s="491"/>
      <c r="AH55" s="492"/>
      <c r="AI55" s="490" t="str">
        <f ca="1">Plaatsing123_werkelijk</f>
        <v/>
      </c>
      <c r="AJ55" s="491"/>
      <c r="AK55" s="494"/>
      <c r="AL55" s="270" t="str">
        <f t="shared" si="1165"/>
        <v>Rus-Uru</v>
      </c>
      <c r="AM55" s="270" t="str">
        <f t="shared" si="1166"/>
        <v/>
      </c>
      <c r="AN55" s="270" t="str">
        <f t="shared" si="1167"/>
        <v/>
      </c>
      <c r="AO55" s="271" t="str">
        <f t="shared" si="29"/>
        <v/>
      </c>
      <c r="AP55" s="271" t="str">
        <f t="shared" si="30"/>
        <v/>
      </c>
      <c r="AQ55" s="271" t="str">
        <f t="shared" si="31"/>
        <v/>
      </c>
      <c r="AR55" s="271" t="str">
        <f t="shared" si="32"/>
        <v/>
      </c>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c r="BP55" s="175"/>
      <c r="BR55" s="174"/>
      <c r="DH55" s="328" t="s">
        <v>293</v>
      </c>
      <c r="DI55" s="327" t="s">
        <v>301</v>
      </c>
      <c r="DJ55" t="str">
        <f t="shared" ca="1" si="1174"/>
        <v/>
      </c>
      <c r="DK55" t="str">
        <f t="shared" ca="1" si="1174"/>
        <v/>
      </c>
      <c r="DL55"/>
      <c r="DM55"/>
      <c r="DN55" t="str">
        <f t="shared" si="1175"/>
        <v>AF4</v>
      </c>
      <c r="DO55" s="329" t="str">
        <f t="shared" si="1176"/>
        <v/>
      </c>
      <c r="DP55" s="330" t="str">
        <f t="shared" si="1177"/>
        <v/>
      </c>
      <c r="DQ55"/>
      <c r="DR55"/>
      <c r="DS55" s="328" t="s">
        <v>293</v>
      </c>
      <c r="DT55" s="327" t="s">
        <v>301</v>
      </c>
      <c r="DU55" t="str">
        <f t="shared" ca="1" si="1178"/>
        <v/>
      </c>
      <c r="DV55" t="str">
        <f t="shared" ca="1" si="1178"/>
        <v/>
      </c>
      <c r="DW55"/>
      <c r="DX55"/>
      <c r="DY55" t="str">
        <f t="shared" si="1179"/>
        <v>AF4</v>
      </c>
      <c r="DZ55" s="329" t="str">
        <f t="shared" si="1180"/>
        <v/>
      </c>
      <c r="EA55" s="330" t="str">
        <f t="shared" si="1181"/>
        <v/>
      </c>
      <c r="EB55"/>
      <c r="EC55"/>
      <c r="ED55" s="270" t="str">
        <f t="shared" si="842"/>
        <v>Rus-Uru</v>
      </c>
      <c r="EE55" s="270" t="str">
        <f t="shared" si="1168"/>
        <v/>
      </c>
      <c r="EF55" s="270" t="str">
        <f t="shared" si="1169"/>
        <v/>
      </c>
      <c r="EG55" s="271" t="str">
        <f t="shared" si="1182"/>
        <v/>
      </c>
      <c r="EH55" s="271" t="str">
        <f t="shared" si="1183"/>
        <v/>
      </c>
      <c r="EI55" s="271" t="str">
        <f t="shared" si="1184"/>
        <v/>
      </c>
      <c r="EJ55" s="271" t="str">
        <f t="shared" si="1185"/>
        <v/>
      </c>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c r="FH55" s="175"/>
      <c r="FJ55" s="174"/>
      <c r="GZ55"/>
      <c r="HA55"/>
      <c r="HB55"/>
      <c r="HC55"/>
      <c r="HD55"/>
      <c r="HE55"/>
      <c r="HF55"/>
      <c r="HG55"/>
      <c r="HH55"/>
    </row>
    <row r="56" spans="1:216" x14ac:dyDescent="0.25">
      <c r="A56" s="41">
        <v>53</v>
      </c>
      <c r="B56" s="84">
        <v>43283</v>
      </c>
      <c r="C56" s="85">
        <v>0.66666666666666663</v>
      </c>
      <c r="D56" s="86" t="s">
        <v>252</v>
      </c>
      <c r="E56" s="155" t="s">
        <v>172</v>
      </c>
      <c r="F56" s="266" t="str">
        <f t="shared" ca="1" si="1170"/>
        <v>1E</v>
      </c>
      <c r="G56" s="336" t="str">
        <f t="shared" ca="1" si="1171"/>
        <v>2F</v>
      </c>
      <c r="H56" s="56"/>
      <c r="I56" s="57"/>
      <c r="J56" s="191"/>
      <c r="K56" s="50" t="str">
        <f t="shared" si="1172"/>
        <v/>
      </c>
      <c r="L56" s="51">
        <v>10</v>
      </c>
      <c r="M56" s="191"/>
      <c r="N56" s="58"/>
      <c r="O56" s="366"/>
      <c r="P56" s="54"/>
      <c r="Q56" s="90" t="s">
        <v>137</v>
      </c>
      <c r="R56" s="485" t="str">
        <f ca="1">Plaatsing123</f>
        <v/>
      </c>
      <c r="S56" s="486"/>
      <c r="T56" s="486"/>
      <c r="U56" s="485" t="str">
        <f ca="1">Plaatsing123</f>
        <v/>
      </c>
      <c r="V56" s="486"/>
      <c r="W56" s="487"/>
      <c r="X56" s="485" t="str">
        <f ca="1">Plaatsing123</f>
        <v/>
      </c>
      <c r="Y56" s="486"/>
      <c r="Z56" s="487"/>
      <c r="AA56" s="92" t="str">
        <f t="shared" ca="1" si="1173"/>
        <v/>
      </c>
      <c r="AB56" s="51">
        <v>9</v>
      </c>
      <c r="AC56" s="488" t="str">
        <f ca="1">Plaatsing123_werkelijk</f>
        <v/>
      </c>
      <c r="AD56" s="486"/>
      <c r="AE56" s="486"/>
      <c r="AF56" s="485" t="str">
        <f ca="1">Plaatsing123_werkelijk</f>
        <v/>
      </c>
      <c r="AG56" s="486"/>
      <c r="AH56" s="487"/>
      <c r="AI56" s="485" t="str">
        <f ca="1">Plaatsing123_werkelijk</f>
        <v/>
      </c>
      <c r="AJ56" s="486"/>
      <c r="AK56" s="489"/>
      <c r="AL56" s="270" t="str">
        <f t="shared" si="1165"/>
        <v>Egy-Sau</v>
      </c>
      <c r="AM56" s="270" t="str">
        <f t="shared" si="1166"/>
        <v/>
      </c>
      <c r="AN56" s="270" t="str">
        <f t="shared" si="1167"/>
        <v/>
      </c>
      <c r="AO56" s="271" t="str">
        <f t="shared" si="29"/>
        <v/>
      </c>
      <c r="AP56" s="271" t="str">
        <f t="shared" si="30"/>
        <v/>
      </c>
      <c r="AQ56" s="271" t="str">
        <f t="shared" si="31"/>
        <v/>
      </c>
      <c r="AR56" s="271" t="str">
        <f t="shared" si="32"/>
        <v/>
      </c>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c r="BP56" s="175"/>
      <c r="BR56" s="174"/>
      <c r="DH56" s="328" t="s">
        <v>294</v>
      </c>
      <c r="DI56" s="327" t="s">
        <v>302</v>
      </c>
      <c r="DJ56" t="str">
        <f t="shared" ca="1" si="1174"/>
        <v/>
      </c>
      <c r="DK56" t="str">
        <f t="shared" ca="1" si="1174"/>
        <v/>
      </c>
      <c r="DL56"/>
      <c r="DM56"/>
      <c r="DN56" t="str">
        <f t="shared" si="1175"/>
        <v>AF5</v>
      </c>
      <c r="DO56" s="329" t="str">
        <f t="shared" si="1176"/>
        <v/>
      </c>
      <c r="DP56" s="330" t="str">
        <f t="shared" si="1177"/>
        <v/>
      </c>
      <c r="DQ56"/>
      <c r="DR56"/>
      <c r="DS56" s="328" t="s">
        <v>294</v>
      </c>
      <c r="DT56" s="327" t="s">
        <v>302</v>
      </c>
      <c r="DU56" t="str">
        <f t="shared" ca="1" si="1178"/>
        <v/>
      </c>
      <c r="DV56" t="str">
        <f t="shared" ca="1" si="1178"/>
        <v/>
      </c>
      <c r="DW56"/>
      <c r="DX56"/>
      <c r="DY56" t="str">
        <f t="shared" si="1179"/>
        <v>AF5</v>
      </c>
      <c r="DZ56" s="329" t="str">
        <f t="shared" si="1180"/>
        <v/>
      </c>
      <c r="EA56" s="330" t="str">
        <f t="shared" si="1181"/>
        <v/>
      </c>
      <c r="EB56"/>
      <c r="EC56"/>
      <c r="ED56" s="270" t="str">
        <f t="shared" si="842"/>
        <v>Egy-Sau</v>
      </c>
      <c r="EE56" s="270" t="str">
        <f t="shared" si="1168"/>
        <v/>
      </c>
      <c r="EF56" s="270" t="str">
        <f t="shared" si="1169"/>
        <v/>
      </c>
      <c r="EG56" s="271" t="str">
        <f t="shared" si="1182"/>
        <v/>
      </c>
      <c r="EH56" s="271" t="str">
        <f t="shared" si="1183"/>
        <v/>
      </c>
      <c r="EI56" s="271" t="str">
        <f t="shared" si="1184"/>
        <v/>
      </c>
      <c r="EJ56" s="271" t="str">
        <f t="shared" si="1185"/>
        <v/>
      </c>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c r="FH56" s="175"/>
      <c r="FJ56" s="174"/>
      <c r="GZ56"/>
      <c r="HA56"/>
      <c r="HB56"/>
      <c r="HC56"/>
      <c r="HD56"/>
      <c r="HE56"/>
      <c r="HF56"/>
      <c r="HG56"/>
      <c r="HH56"/>
    </row>
    <row r="57" spans="1:216" x14ac:dyDescent="0.25">
      <c r="A57" s="41">
        <v>54</v>
      </c>
      <c r="B57" s="84">
        <v>43283</v>
      </c>
      <c r="C57" s="85">
        <v>0.83333333333333337</v>
      </c>
      <c r="D57" s="86" t="s">
        <v>251</v>
      </c>
      <c r="E57" s="155" t="s">
        <v>173</v>
      </c>
      <c r="F57" s="337" t="str">
        <f t="shared" ca="1" si="1170"/>
        <v>1G</v>
      </c>
      <c r="G57" s="338" t="str">
        <f t="shared" ca="1" si="1171"/>
        <v>2H</v>
      </c>
      <c r="H57" s="56"/>
      <c r="I57" s="57"/>
      <c r="J57" s="191"/>
      <c r="K57" s="50" t="str">
        <f t="shared" si="1172"/>
        <v/>
      </c>
      <c r="L57" s="51">
        <v>10</v>
      </c>
      <c r="M57" s="191"/>
      <c r="N57" s="58"/>
      <c r="O57" s="366"/>
      <c r="P57" s="54"/>
      <c r="Q57" s="90" t="s">
        <v>139</v>
      </c>
      <c r="R57" s="480" t="str">
        <f ca="1">Plaatsing123</f>
        <v/>
      </c>
      <c r="S57" s="481"/>
      <c r="T57" s="481"/>
      <c r="U57" s="480" t="str">
        <f ca="1">Plaatsing123</f>
        <v/>
      </c>
      <c r="V57" s="481"/>
      <c r="W57" s="482"/>
      <c r="X57" s="480" t="str">
        <f ca="1">Plaatsing123</f>
        <v/>
      </c>
      <c r="Y57" s="481"/>
      <c r="Z57" s="483"/>
      <c r="AA57" s="92" t="str">
        <f t="shared" ca="1" si="1173"/>
        <v/>
      </c>
      <c r="AB57" s="51">
        <v>9</v>
      </c>
      <c r="AC57" s="484" t="str">
        <f ca="1">Plaatsing123_werkelijk</f>
        <v/>
      </c>
      <c r="AD57" s="481"/>
      <c r="AE57" s="481"/>
      <c r="AF57" s="480" t="str">
        <f ca="1">Plaatsing123_werkelijk</f>
        <v/>
      </c>
      <c r="AG57" s="481"/>
      <c r="AH57" s="482"/>
      <c r="AI57" s="480" t="str">
        <f ca="1">Plaatsing123_werkelijk</f>
        <v/>
      </c>
      <c r="AJ57" s="481"/>
      <c r="AK57" s="483"/>
      <c r="AL57" s="270" t="str">
        <f t="shared" si="1165"/>
        <v>Ira-Mar</v>
      </c>
      <c r="AM57" s="270" t="str">
        <f t="shared" si="1166"/>
        <v/>
      </c>
      <c r="AN57" s="270" t="str">
        <f t="shared" si="1167"/>
        <v/>
      </c>
      <c r="AO57" s="271" t="str">
        <f t="shared" si="29"/>
        <v/>
      </c>
      <c r="AP57" s="271" t="str">
        <f t="shared" si="30"/>
        <v/>
      </c>
      <c r="AQ57" s="271" t="str">
        <f t="shared" si="31"/>
        <v/>
      </c>
      <c r="AR57" s="271" t="str">
        <f t="shared" si="32"/>
        <v/>
      </c>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c r="BP57" s="175"/>
      <c r="BR57" s="174"/>
      <c r="DH57" s="328" t="s">
        <v>295</v>
      </c>
      <c r="DI57" s="327" t="s">
        <v>303</v>
      </c>
      <c r="DJ57" t="str">
        <f t="shared" ca="1" si="1174"/>
        <v/>
      </c>
      <c r="DK57" t="str">
        <f t="shared" ca="1" si="1174"/>
        <v/>
      </c>
      <c r="DL57"/>
      <c r="DM57"/>
      <c r="DN57" t="str">
        <f t="shared" si="1175"/>
        <v>AF6</v>
      </c>
      <c r="DO57" s="329" t="str">
        <f t="shared" si="1176"/>
        <v/>
      </c>
      <c r="DP57" s="330" t="str">
        <f t="shared" si="1177"/>
        <v/>
      </c>
      <c r="DQ57"/>
      <c r="DR57"/>
      <c r="DS57" s="328" t="s">
        <v>295</v>
      </c>
      <c r="DT57" s="327" t="s">
        <v>303</v>
      </c>
      <c r="DU57" t="str">
        <f t="shared" ca="1" si="1178"/>
        <v/>
      </c>
      <c r="DV57" t="str">
        <f t="shared" ca="1" si="1178"/>
        <v/>
      </c>
      <c r="DW57"/>
      <c r="DX57"/>
      <c r="DY57" t="str">
        <f t="shared" si="1179"/>
        <v>AF6</v>
      </c>
      <c r="DZ57" s="329" t="str">
        <f t="shared" si="1180"/>
        <v/>
      </c>
      <c r="EA57" s="330" t="str">
        <f t="shared" si="1181"/>
        <v/>
      </c>
      <c r="EB57"/>
      <c r="EC57"/>
      <c r="ED57" s="270" t="str">
        <f t="shared" si="842"/>
        <v>Ira-Mar</v>
      </c>
      <c r="EE57" s="270" t="str">
        <f t="shared" si="1168"/>
        <v/>
      </c>
      <c r="EF57" s="270" t="str">
        <f t="shared" si="1169"/>
        <v/>
      </c>
      <c r="EG57" s="271" t="str">
        <f t="shared" si="1182"/>
        <v/>
      </c>
      <c r="EH57" s="271" t="str">
        <f t="shared" si="1183"/>
        <v/>
      </c>
      <c r="EI57" s="271" t="str">
        <f t="shared" si="1184"/>
        <v/>
      </c>
      <c r="EJ57" s="271" t="str">
        <f t="shared" si="1185"/>
        <v/>
      </c>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c r="FH57" s="175"/>
      <c r="FJ57" s="174"/>
      <c r="GZ57"/>
      <c r="HA57"/>
      <c r="HB57"/>
      <c r="HC57"/>
      <c r="HD57"/>
      <c r="HE57"/>
      <c r="HF57"/>
      <c r="HG57"/>
      <c r="HH57"/>
    </row>
    <row r="58" spans="1:216" x14ac:dyDescent="0.25">
      <c r="A58" s="41">
        <v>55</v>
      </c>
      <c r="B58" s="84">
        <v>43284</v>
      </c>
      <c r="C58" s="85">
        <v>0.66666666666666663</v>
      </c>
      <c r="D58" s="86" t="s">
        <v>250</v>
      </c>
      <c r="E58" s="155" t="s">
        <v>174</v>
      </c>
      <c r="F58" s="267" t="str">
        <f t="shared" ca="1" si="1170"/>
        <v>1F</v>
      </c>
      <c r="G58" s="339" t="str">
        <f t="shared" ca="1" si="1171"/>
        <v>2E</v>
      </c>
      <c r="H58" s="56"/>
      <c r="I58" s="57"/>
      <c r="J58" s="191"/>
      <c r="K58" s="50" t="str">
        <f t="shared" si="1172"/>
        <v/>
      </c>
      <c r="L58" s="51">
        <v>10</v>
      </c>
      <c r="M58" s="191"/>
      <c r="N58" s="58"/>
      <c r="O58" s="366"/>
      <c r="P58" s="54"/>
      <c r="Q58" s="90" t="s">
        <v>274</v>
      </c>
      <c r="R58" s="473" t="str">
        <f ca="1">Plaatsing123</f>
        <v/>
      </c>
      <c r="S58" s="474"/>
      <c r="T58" s="474"/>
      <c r="U58" s="473" t="str">
        <f ca="1">Plaatsing123</f>
        <v/>
      </c>
      <c r="V58" s="474"/>
      <c r="W58" s="475"/>
      <c r="X58" s="476" t="str">
        <f ca="1">Plaatsing123</f>
        <v/>
      </c>
      <c r="Y58" s="477"/>
      <c r="Z58" s="478"/>
      <c r="AA58" s="92" t="str">
        <f t="shared" ca="1" si="1173"/>
        <v/>
      </c>
      <c r="AB58" s="51">
        <v>9</v>
      </c>
      <c r="AC58" s="479" t="str">
        <f ca="1">Plaatsing123_werkelijk</f>
        <v/>
      </c>
      <c r="AD58" s="474"/>
      <c r="AE58" s="474"/>
      <c r="AF58" s="473" t="str">
        <f ca="1">Plaatsing123_werkelijk</f>
        <v/>
      </c>
      <c r="AG58" s="474"/>
      <c r="AH58" s="475"/>
      <c r="AI58" s="476" t="str">
        <f ca="1">Plaatsing123_werkelijk</f>
        <v/>
      </c>
      <c r="AJ58" s="477"/>
      <c r="AK58" s="478"/>
      <c r="AL58" s="270" t="str">
        <f t="shared" si="1165"/>
        <v>Spa-Por</v>
      </c>
      <c r="AM58" s="270" t="str">
        <f t="shared" si="1166"/>
        <v/>
      </c>
      <c r="AN58" s="270" t="str">
        <f t="shared" si="1167"/>
        <v/>
      </c>
      <c r="AO58" s="271" t="str">
        <f t="shared" si="29"/>
        <v/>
      </c>
      <c r="AP58" s="271" t="str">
        <f t="shared" si="30"/>
        <v/>
      </c>
      <c r="AQ58" s="271" t="str">
        <f t="shared" si="31"/>
        <v/>
      </c>
      <c r="AR58" s="271" t="str">
        <f t="shared" si="32"/>
        <v/>
      </c>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c r="BP58" s="175"/>
      <c r="BR58" s="174"/>
      <c r="DH58" s="328" t="s">
        <v>296</v>
      </c>
      <c r="DI58" s="327" t="s">
        <v>304</v>
      </c>
      <c r="DJ58" t="str">
        <f t="shared" ca="1" si="1174"/>
        <v/>
      </c>
      <c r="DK58" t="str">
        <f t="shared" ca="1" si="1174"/>
        <v/>
      </c>
      <c r="DL58"/>
      <c r="DM58"/>
      <c r="DN58" t="str">
        <f t="shared" si="1175"/>
        <v>AF7</v>
      </c>
      <c r="DO58" s="329" t="str">
        <f t="shared" si="1176"/>
        <v/>
      </c>
      <c r="DP58" s="330" t="str">
        <f t="shared" si="1177"/>
        <v/>
      </c>
      <c r="DQ58"/>
      <c r="DR58"/>
      <c r="DS58" s="328" t="s">
        <v>296</v>
      </c>
      <c r="DT58" s="327" t="s">
        <v>304</v>
      </c>
      <c r="DU58" t="str">
        <f t="shared" ca="1" si="1178"/>
        <v/>
      </c>
      <c r="DV58" t="str">
        <f t="shared" ca="1" si="1178"/>
        <v/>
      </c>
      <c r="DW58"/>
      <c r="DX58"/>
      <c r="DY58" t="str">
        <f t="shared" si="1179"/>
        <v>AF7</v>
      </c>
      <c r="DZ58" s="329" t="str">
        <f t="shared" si="1180"/>
        <v/>
      </c>
      <c r="EA58" s="330" t="str">
        <f t="shared" si="1181"/>
        <v/>
      </c>
      <c r="EB58"/>
      <c r="EC58"/>
      <c r="ED58" s="270" t="str">
        <f t="shared" si="842"/>
        <v>Spa-Por</v>
      </c>
      <c r="EE58" s="270" t="str">
        <f t="shared" si="1168"/>
        <v/>
      </c>
      <c r="EF58" s="270" t="str">
        <f t="shared" si="1169"/>
        <v/>
      </c>
      <c r="EG58" s="271" t="str">
        <f t="shared" si="1182"/>
        <v/>
      </c>
      <c r="EH58" s="271" t="str">
        <f t="shared" si="1183"/>
        <v/>
      </c>
      <c r="EI58" s="271" t="str">
        <f t="shared" si="1184"/>
        <v/>
      </c>
      <c r="EJ58" s="271" t="str">
        <f t="shared" si="1185"/>
        <v/>
      </c>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c r="FH58" s="175"/>
      <c r="FJ58" s="174"/>
      <c r="GZ58"/>
      <c r="HA58"/>
      <c r="HB58"/>
      <c r="HC58"/>
      <c r="HD58"/>
      <c r="HE58"/>
      <c r="HF58"/>
      <c r="HG58"/>
      <c r="HH58"/>
    </row>
    <row r="59" spans="1:216" ht="15.75" thickBot="1" x14ac:dyDescent="0.3">
      <c r="A59" s="41">
        <v>56</v>
      </c>
      <c r="B59" s="84">
        <v>43284</v>
      </c>
      <c r="C59" s="85">
        <v>0.83333333333333337</v>
      </c>
      <c r="D59" s="86" t="s">
        <v>248</v>
      </c>
      <c r="E59" s="93" t="s">
        <v>175</v>
      </c>
      <c r="F59" s="340" t="str">
        <f t="shared" ca="1" si="1170"/>
        <v>1H</v>
      </c>
      <c r="G59" s="341" t="str">
        <f t="shared" ca="1" si="1171"/>
        <v>2G</v>
      </c>
      <c r="H59" s="94"/>
      <c r="I59" s="76"/>
      <c r="J59" s="192"/>
      <c r="K59" s="50" t="str">
        <f t="shared" si="1172"/>
        <v/>
      </c>
      <c r="L59" s="51">
        <v>10</v>
      </c>
      <c r="M59" s="192"/>
      <c r="N59" s="95"/>
      <c r="O59" s="367"/>
      <c r="P59" s="54"/>
      <c r="Q59" s="90" t="s">
        <v>275</v>
      </c>
      <c r="R59" s="466" t="str">
        <f ca="1">Plaatsing123</f>
        <v/>
      </c>
      <c r="S59" s="467"/>
      <c r="T59" s="467"/>
      <c r="U59" s="466" t="str">
        <f ca="1">Plaatsing123</f>
        <v/>
      </c>
      <c r="V59" s="467"/>
      <c r="W59" s="468"/>
      <c r="X59" s="469" t="str">
        <f ca="1">Plaatsing123</f>
        <v/>
      </c>
      <c r="Y59" s="470"/>
      <c r="Z59" s="471"/>
      <c r="AA59" s="92" t="str">
        <f t="shared" ca="1" si="1173"/>
        <v/>
      </c>
      <c r="AB59" s="51">
        <v>9</v>
      </c>
      <c r="AC59" s="472" t="str">
        <f ca="1">Plaatsing123_werkelijk</f>
        <v/>
      </c>
      <c r="AD59" s="467"/>
      <c r="AE59" s="467"/>
      <c r="AF59" s="466" t="str">
        <f ca="1">Plaatsing123_werkelijk</f>
        <v/>
      </c>
      <c r="AG59" s="467"/>
      <c r="AH59" s="468"/>
      <c r="AI59" s="469" t="str">
        <f ca="1">Plaatsing123_werkelijk</f>
        <v/>
      </c>
      <c r="AJ59" s="470"/>
      <c r="AK59" s="471"/>
      <c r="AL59" s="270" t="str">
        <f t="shared" si="1165"/>
        <v>Mar-Por</v>
      </c>
      <c r="AM59" s="270" t="str">
        <f t="shared" si="1166"/>
        <v/>
      </c>
      <c r="AN59" s="270" t="str">
        <f t="shared" si="1167"/>
        <v/>
      </c>
      <c r="AO59" s="271" t="str">
        <f t="shared" si="29"/>
        <v/>
      </c>
      <c r="AP59" s="271" t="str">
        <f t="shared" si="30"/>
        <v/>
      </c>
      <c r="AQ59" s="271" t="str">
        <f t="shared" si="31"/>
        <v/>
      </c>
      <c r="AR59" s="271" t="str">
        <f t="shared" si="32"/>
        <v/>
      </c>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c r="BP59" s="175"/>
      <c r="BR59" s="174"/>
      <c r="DH59" s="328" t="s">
        <v>297</v>
      </c>
      <c r="DI59" s="327" t="s">
        <v>305</v>
      </c>
      <c r="DJ59" t="str">
        <f t="shared" ref="DJ59" ca="1" si="1186">VLOOKUP(DH59,$DN$1:$DQ$50,4,0)</f>
        <v/>
      </c>
      <c r="DK59" t="str">
        <f t="shared" ca="1" si="1174"/>
        <v/>
      </c>
      <c r="DL59"/>
      <c r="DM59"/>
      <c r="DN59" t="str">
        <f t="shared" si="1175"/>
        <v>AF8</v>
      </c>
      <c r="DO59" s="329" t="str">
        <f t="shared" si="1176"/>
        <v/>
      </c>
      <c r="DP59" s="330" t="str">
        <f t="shared" si="1177"/>
        <v/>
      </c>
      <c r="DQ59"/>
      <c r="DR59"/>
      <c r="DS59" s="328" t="s">
        <v>297</v>
      </c>
      <c r="DT59" s="327" t="s">
        <v>305</v>
      </c>
      <c r="DU59" t="str">
        <f t="shared" ca="1" si="1178"/>
        <v/>
      </c>
      <c r="DV59" t="str">
        <f t="shared" ca="1" si="1178"/>
        <v/>
      </c>
      <c r="DW59"/>
      <c r="DX59"/>
      <c r="DY59" t="str">
        <f t="shared" si="1179"/>
        <v>AF8</v>
      </c>
      <c r="DZ59" s="329" t="str">
        <f t="shared" si="1180"/>
        <v/>
      </c>
      <c r="EA59" s="330" t="str">
        <f t="shared" si="1181"/>
        <v/>
      </c>
      <c r="EB59"/>
      <c r="EC59"/>
      <c r="ED59" s="270" t="str">
        <f t="shared" si="842"/>
        <v>Mar-Por</v>
      </c>
      <c r="EE59" s="270" t="str">
        <f t="shared" si="1168"/>
        <v/>
      </c>
      <c r="EF59" s="270" t="str">
        <f t="shared" si="1169"/>
        <v/>
      </c>
      <c r="EG59" s="271" t="str">
        <f t="shared" si="1182"/>
        <v/>
      </c>
      <c r="EH59" s="271" t="str">
        <f t="shared" si="1183"/>
        <v/>
      </c>
      <c r="EI59" s="271" t="str">
        <f t="shared" si="1184"/>
        <v/>
      </c>
      <c r="EJ59" s="271" t="str">
        <f t="shared" si="1185"/>
        <v/>
      </c>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c r="FH59" s="175"/>
      <c r="FJ59" s="174"/>
      <c r="GZ59"/>
      <c r="HA59"/>
      <c r="HB59"/>
      <c r="HC59"/>
      <c r="HD59"/>
      <c r="HE59"/>
      <c r="HF59"/>
      <c r="HG59"/>
      <c r="HH59"/>
    </row>
    <row r="60" spans="1:216" x14ac:dyDescent="0.25">
      <c r="A60" s="41">
        <v>57</v>
      </c>
      <c r="B60" s="84">
        <v>43287</v>
      </c>
      <c r="C60" s="85">
        <v>0.66666666666666663</v>
      </c>
      <c r="D60" s="96" t="s">
        <v>268</v>
      </c>
      <c r="E60" s="87" t="s">
        <v>176</v>
      </c>
      <c r="F60" s="264" t="str">
        <f t="shared" si="1170"/>
        <v>AF2</v>
      </c>
      <c r="G60" s="342" t="str">
        <f t="shared" si="1171"/>
        <v>AF1</v>
      </c>
      <c r="H60" s="65"/>
      <c r="I60" s="48"/>
      <c r="J60" s="190"/>
      <c r="K60" s="50" t="str">
        <f t="shared" si="1172"/>
        <v/>
      </c>
      <c r="L60" s="51">
        <v>15</v>
      </c>
      <c r="M60" s="190"/>
      <c r="N60" s="66"/>
      <c r="O60" s="365"/>
      <c r="P60" s="54"/>
      <c r="Q60" s="90" t="str">
        <f t="shared" ref="Q60:Q67" si="1187">DH60&amp;"-"&amp;DI60</f>
        <v>AF2-AF1</v>
      </c>
      <c r="R60" s="462" t="str">
        <f t="shared" ref="R60:R67" si="1188">DJ60</f>
        <v/>
      </c>
      <c r="S60" s="462"/>
      <c r="T60" s="462"/>
      <c r="U60" s="462"/>
      <c r="V60" s="399" t="s">
        <v>359</v>
      </c>
      <c r="W60" s="458" t="str">
        <f t="shared" ref="W60:W67" si="1189">DK60</f>
        <v/>
      </c>
      <c r="X60" s="458"/>
      <c r="Y60" s="458"/>
      <c r="Z60" s="458"/>
      <c r="AA60" s="402">
        <f t="shared" ref="AA60:AA63" si="1190">IF(COUNTIF($AC60:$AK60," ")=2,"",(IF(NOT(ISNA(R60)),IF(LEN(R60)&gt;1,COUNTIF($AC$60:$AC$63,R60)+COUNTIF($AH$60:$AH$63,R60),0),0)+IF(NOT(ISNA(W60)),IF(LEN(W60)&gt;1,COUNTIF($AC$60:$AC$63,W60)+COUNTIF($AH$60:$AH$63,W60),0),0))/2*AB60)</f>
        <v>0</v>
      </c>
      <c r="AB60" s="51">
        <v>12</v>
      </c>
      <c r="AC60" s="462" t="str">
        <f t="shared" ref="AC60" si="1191">DU60</f>
        <v/>
      </c>
      <c r="AD60" s="462"/>
      <c r="AE60" s="462"/>
      <c r="AF60" s="462"/>
      <c r="AG60" s="399" t="s">
        <v>359</v>
      </c>
      <c r="AH60" s="458" t="str">
        <f t="shared" ref="AH60:AH67" si="1192">DV60</f>
        <v/>
      </c>
      <c r="AI60" s="458"/>
      <c r="AJ60" s="458"/>
      <c r="AK60" s="459"/>
      <c r="AL60" s="270" t="str">
        <f t="shared" si="1165"/>
        <v>Spa-Ira</v>
      </c>
      <c r="AM60" s="270" t="str">
        <f t="shared" si="1166"/>
        <v/>
      </c>
      <c r="AN60" s="270" t="str">
        <f t="shared" si="1167"/>
        <v/>
      </c>
      <c r="AO60" s="271" t="str">
        <f t="shared" si="29"/>
        <v/>
      </c>
      <c r="AP60" s="271" t="str">
        <f t="shared" si="30"/>
        <v/>
      </c>
      <c r="AQ60" s="271" t="str">
        <f t="shared" si="31"/>
        <v/>
      </c>
      <c r="AR60" s="271" t="str">
        <f t="shared" si="32"/>
        <v/>
      </c>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c r="BP60" s="175"/>
      <c r="BR60" s="174"/>
      <c r="DH60" s="328" t="s">
        <v>169</v>
      </c>
      <c r="DI60" s="327" t="s">
        <v>168</v>
      </c>
      <c r="DJ60" t="str">
        <f t="shared" ref="DJ60:DK67" si="1193">VLOOKUP(DH60,$DN$52:$DO$67,2,0)</f>
        <v/>
      </c>
      <c r="DK60" t="str">
        <f t="shared" si="1193"/>
        <v/>
      </c>
      <c r="DL60"/>
      <c r="DM60"/>
      <c r="DN60" t="str">
        <f t="shared" si="1175"/>
        <v>KF1</v>
      </c>
      <c r="DO60" s="329" t="str">
        <f t="shared" si="1176"/>
        <v/>
      </c>
      <c r="DP60" s="330" t="str">
        <f t="shared" si="1177"/>
        <v/>
      </c>
      <c r="DQ60"/>
      <c r="DR60"/>
      <c r="DS60" s="328" t="s">
        <v>169</v>
      </c>
      <c r="DT60" s="327" t="s">
        <v>168</v>
      </c>
      <c r="DU60" t="str">
        <f t="shared" ref="DU60:DV65" si="1194">VLOOKUP(DS60,$DY$52:$DZ$67,2,0)</f>
        <v/>
      </c>
      <c r="DV60" t="str">
        <f t="shared" si="1194"/>
        <v/>
      </c>
      <c r="DW60"/>
      <c r="DX60"/>
      <c r="DY60" t="str">
        <f t="shared" si="1179"/>
        <v>KF1</v>
      </c>
      <c r="DZ60" s="329" t="str">
        <f t="shared" si="1180"/>
        <v/>
      </c>
      <c r="EA60" s="330" t="str">
        <f t="shared" si="1181"/>
        <v/>
      </c>
      <c r="EB60"/>
      <c r="EC60"/>
      <c r="ED60" s="270" t="str">
        <f t="shared" si="842"/>
        <v>Spa-Ira</v>
      </c>
      <c r="EE60" s="270" t="str">
        <f t="shared" si="1168"/>
        <v/>
      </c>
      <c r="EF60" s="270" t="str">
        <f t="shared" si="1169"/>
        <v/>
      </c>
      <c r="EG60" s="271" t="str">
        <f t="shared" si="1182"/>
        <v/>
      </c>
      <c r="EH60" s="271" t="str">
        <f t="shared" si="1183"/>
        <v/>
      </c>
      <c r="EI60" s="271" t="str">
        <f t="shared" si="1184"/>
        <v/>
      </c>
      <c r="EJ60" s="271" t="str">
        <f t="shared" si="1185"/>
        <v/>
      </c>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c r="FH60" s="175"/>
      <c r="FJ60" s="174"/>
      <c r="GZ60"/>
      <c r="HA60"/>
      <c r="HB60"/>
      <c r="HC60"/>
      <c r="HD60"/>
      <c r="HE60"/>
      <c r="HF60"/>
      <c r="HG60"/>
      <c r="HH60"/>
    </row>
    <row r="61" spans="1:216" x14ac:dyDescent="0.25">
      <c r="A61" s="41">
        <v>58</v>
      </c>
      <c r="B61" s="84">
        <v>43287</v>
      </c>
      <c r="C61" s="85">
        <v>0.83333333333333337</v>
      </c>
      <c r="D61" s="86" t="s">
        <v>255</v>
      </c>
      <c r="E61" s="155" t="s">
        <v>177</v>
      </c>
      <c r="F61" s="266" t="str">
        <f t="shared" si="1170"/>
        <v>AF5</v>
      </c>
      <c r="G61" s="343" t="str">
        <f t="shared" si="1171"/>
        <v>AF6</v>
      </c>
      <c r="H61" s="56"/>
      <c r="I61" s="57"/>
      <c r="J61" s="191"/>
      <c r="K61" s="50" t="str">
        <f t="shared" si="1172"/>
        <v/>
      </c>
      <c r="L61" s="51">
        <v>15</v>
      </c>
      <c r="M61" s="191"/>
      <c r="N61" s="58"/>
      <c r="O61" s="366"/>
      <c r="P61" s="54"/>
      <c r="Q61" s="90" t="str">
        <f t="shared" si="1187"/>
        <v>AF5-AF6</v>
      </c>
      <c r="R61" s="463" t="str">
        <f t="shared" si="1188"/>
        <v/>
      </c>
      <c r="S61" s="463"/>
      <c r="T61" s="463"/>
      <c r="U61" s="463"/>
      <c r="V61" s="400" t="s">
        <v>359</v>
      </c>
      <c r="W61" s="460" t="str">
        <f t="shared" si="1189"/>
        <v/>
      </c>
      <c r="X61" s="460"/>
      <c r="Y61" s="460"/>
      <c r="Z61" s="460"/>
      <c r="AA61" s="402">
        <f t="shared" si="1190"/>
        <v>0</v>
      </c>
      <c r="AB61" s="51">
        <v>12</v>
      </c>
      <c r="AC61" s="463" t="str">
        <f t="shared" ref="AC61:AC67" si="1195">DU61</f>
        <v/>
      </c>
      <c r="AD61" s="463"/>
      <c r="AE61" s="463"/>
      <c r="AF61" s="463"/>
      <c r="AG61" s="400" t="s">
        <v>359</v>
      </c>
      <c r="AH61" s="460" t="str">
        <f t="shared" si="1192"/>
        <v/>
      </c>
      <c r="AI61" s="460"/>
      <c r="AJ61" s="460"/>
      <c r="AK61" s="461"/>
      <c r="AL61" s="270" t="str">
        <f t="shared" si="1165"/>
        <v>Por-Ira</v>
      </c>
      <c r="AM61" s="270" t="str">
        <f t="shared" si="1166"/>
        <v/>
      </c>
      <c r="AN61" s="270" t="str">
        <f t="shared" si="1167"/>
        <v/>
      </c>
      <c r="AO61" s="271" t="str">
        <f t="shared" si="29"/>
        <v/>
      </c>
      <c r="AP61" s="271" t="str">
        <f t="shared" si="30"/>
        <v/>
      </c>
      <c r="AQ61" s="271" t="str">
        <f t="shared" si="31"/>
        <v/>
      </c>
      <c r="AR61" s="271" t="str">
        <f t="shared" si="32"/>
        <v/>
      </c>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c r="BP61" s="175"/>
      <c r="BR61" s="174"/>
      <c r="DH61" s="328" t="s">
        <v>172</v>
      </c>
      <c r="DI61" s="327" t="s">
        <v>173</v>
      </c>
      <c r="DJ61" t="str">
        <f t="shared" si="1193"/>
        <v/>
      </c>
      <c r="DK61" t="str">
        <f t="shared" si="1193"/>
        <v/>
      </c>
      <c r="DL61"/>
      <c r="DM61"/>
      <c r="DN61" t="str">
        <f t="shared" si="1175"/>
        <v>KF2</v>
      </c>
      <c r="DO61" s="329" t="str">
        <f t="shared" si="1176"/>
        <v/>
      </c>
      <c r="DP61" s="330" t="str">
        <f t="shared" si="1177"/>
        <v/>
      </c>
      <c r="DQ61"/>
      <c r="DR61"/>
      <c r="DS61" s="328" t="s">
        <v>172</v>
      </c>
      <c r="DT61" s="327" t="s">
        <v>173</v>
      </c>
      <c r="DU61" t="str">
        <f t="shared" si="1194"/>
        <v/>
      </c>
      <c r="DV61" t="str">
        <f t="shared" si="1194"/>
        <v/>
      </c>
      <c r="DW61"/>
      <c r="DX61"/>
      <c r="DY61" t="str">
        <f t="shared" si="1179"/>
        <v>KF2</v>
      </c>
      <c r="DZ61" s="329" t="str">
        <f t="shared" si="1180"/>
        <v/>
      </c>
      <c r="EA61" s="330" t="str">
        <f t="shared" si="1181"/>
        <v/>
      </c>
      <c r="EB61"/>
      <c r="EC61"/>
      <c r="ED61" s="270" t="str">
        <f t="shared" si="842"/>
        <v>Por-Ira</v>
      </c>
      <c r="EE61" s="270" t="str">
        <f t="shared" si="1168"/>
        <v/>
      </c>
      <c r="EF61" s="270" t="str">
        <f t="shared" si="1169"/>
        <v/>
      </c>
      <c r="EG61" s="271" t="str">
        <f t="shared" si="1182"/>
        <v/>
      </c>
      <c r="EH61" s="271" t="str">
        <f t="shared" si="1183"/>
        <v/>
      </c>
      <c r="EI61" s="271" t="str">
        <f t="shared" si="1184"/>
        <v/>
      </c>
      <c r="EJ61" s="271" t="str">
        <f t="shared" si="1185"/>
        <v/>
      </c>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c r="FH61" s="175"/>
      <c r="FJ61" s="174"/>
      <c r="GZ61"/>
      <c r="HA61"/>
      <c r="HB61"/>
      <c r="HC61"/>
      <c r="HD61"/>
      <c r="HE61"/>
      <c r="HF61"/>
      <c r="HG61"/>
      <c r="HH61"/>
    </row>
    <row r="62" spans="1:216" x14ac:dyDescent="0.25">
      <c r="A62" s="41">
        <v>60</v>
      </c>
      <c r="B62" s="84">
        <v>43288</v>
      </c>
      <c r="C62" s="85">
        <v>0.66666666666666663</v>
      </c>
      <c r="D62" s="96" t="s">
        <v>252</v>
      </c>
      <c r="E62" s="155" t="s">
        <v>178</v>
      </c>
      <c r="F62" s="267" t="str">
        <f t="shared" si="1170"/>
        <v>AF7</v>
      </c>
      <c r="G62" s="338" t="str">
        <f t="shared" si="1171"/>
        <v>AF8</v>
      </c>
      <c r="H62" s="56"/>
      <c r="I62" s="57"/>
      <c r="J62" s="191"/>
      <c r="K62" s="50" t="str">
        <f t="shared" si="1172"/>
        <v/>
      </c>
      <c r="L62" s="51">
        <v>15</v>
      </c>
      <c r="M62" s="191"/>
      <c r="N62" s="58"/>
      <c r="O62" s="366"/>
      <c r="P62" s="54"/>
      <c r="Q62" s="90" t="str">
        <f t="shared" si="1187"/>
        <v>AF7-AF8</v>
      </c>
      <c r="R62" s="464" t="str">
        <f t="shared" si="1188"/>
        <v/>
      </c>
      <c r="S62" s="464"/>
      <c r="T62" s="464"/>
      <c r="U62" s="464"/>
      <c r="V62" s="400" t="s">
        <v>359</v>
      </c>
      <c r="W62" s="454" t="str">
        <f t="shared" si="1189"/>
        <v/>
      </c>
      <c r="X62" s="454"/>
      <c r="Y62" s="454"/>
      <c r="Z62" s="454"/>
      <c r="AA62" s="402">
        <f t="shared" si="1190"/>
        <v>0</v>
      </c>
      <c r="AB62" s="51">
        <v>12</v>
      </c>
      <c r="AC62" s="464" t="str">
        <f t="shared" si="1195"/>
        <v/>
      </c>
      <c r="AD62" s="464"/>
      <c r="AE62" s="464"/>
      <c r="AF62" s="464"/>
      <c r="AG62" s="400" t="s">
        <v>359</v>
      </c>
      <c r="AH62" s="454" t="str">
        <f t="shared" si="1192"/>
        <v/>
      </c>
      <c r="AI62" s="454"/>
      <c r="AJ62" s="454"/>
      <c r="AK62" s="455"/>
      <c r="AL62" s="270" t="str">
        <f t="shared" si="1165"/>
        <v>Mar-Spa</v>
      </c>
      <c r="AM62" s="270" t="str">
        <f t="shared" si="1166"/>
        <v/>
      </c>
      <c r="AN62" s="270" t="str">
        <f t="shared" si="1167"/>
        <v/>
      </c>
      <c r="AO62" s="271" t="str">
        <f t="shared" si="29"/>
        <v/>
      </c>
      <c r="AP62" s="271" t="str">
        <f t="shared" si="30"/>
        <v/>
      </c>
      <c r="AQ62" s="271" t="str">
        <f t="shared" si="31"/>
        <v/>
      </c>
      <c r="AR62" s="271" t="str">
        <f t="shared" si="32"/>
        <v/>
      </c>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c r="BP62" s="175"/>
      <c r="BR62" s="174"/>
      <c r="DH62" s="328" t="s">
        <v>174</v>
      </c>
      <c r="DI62" s="327" t="s">
        <v>175</v>
      </c>
      <c r="DJ62" t="str">
        <f t="shared" si="1193"/>
        <v/>
      </c>
      <c r="DK62" t="str">
        <f t="shared" si="1193"/>
        <v/>
      </c>
      <c r="DL62"/>
      <c r="DM62"/>
      <c r="DN62" t="str">
        <f t="shared" si="1175"/>
        <v>KF3</v>
      </c>
      <c r="DO62" s="329" t="str">
        <f t="shared" si="1176"/>
        <v/>
      </c>
      <c r="DP62" s="330" t="str">
        <f t="shared" si="1177"/>
        <v/>
      </c>
      <c r="DQ62"/>
      <c r="DR62"/>
      <c r="DS62" s="328" t="s">
        <v>174</v>
      </c>
      <c r="DT62" s="327" t="s">
        <v>175</v>
      </c>
      <c r="DU62" t="str">
        <f t="shared" si="1194"/>
        <v/>
      </c>
      <c r="DV62" t="str">
        <f t="shared" si="1194"/>
        <v/>
      </c>
      <c r="DW62"/>
      <c r="DX62"/>
      <c r="DY62" t="str">
        <f t="shared" si="1179"/>
        <v>KF3</v>
      </c>
      <c r="DZ62" s="329" t="str">
        <f t="shared" si="1180"/>
        <v/>
      </c>
      <c r="EA62" s="330" t="str">
        <f t="shared" si="1181"/>
        <v/>
      </c>
      <c r="EB62"/>
      <c r="EC62"/>
      <c r="ED62" s="270" t="str">
        <f t="shared" si="842"/>
        <v>Mar-Spa</v>
      </c>
      <c r="EE62" s="270" t="str">
        <f t="shared" si="1168"/>
        <v/>
      </c>
      <c r="EF62" s="270" t="str">
        <f t="shared" si="1169"/>
        <v/>
      </c>
      <c r="EG62" s="271" t="str">
        <f t="shared" si="1182"/>
        <v/>
      </c>
      <c r="EH62" s="271" t="str">
        <f t="shared" si="1183"/>
        <v/>
      </c>
      <c r="EI62" s="271" t="str">
        <f t="shared" si="1184"/>
        <v/>
      </c>
      <c r="EJ62" s="271" t="str">
        <f t="shared" si="1185"/>
        <v/>
      </c>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c r="FH62" s="175"/>
      <c r="FJ62" s="174"/>
      <c r="GZ62"/>
      <c r="HA62"/>
      <c r="HB62"/>
      <c r="HC62"/>
      <c r="HD62"/>
      <c r="HE62"/>
      <c r="HF62"/>
      <c r="HG62"/>
      <c r="HH62"/>
    </row>
    <row r="63" spans="1:216" ht="15.75" thickBot="1" x14ac:dyDescent="0.3">
      <c r="A63" s="41">
        <v>59</v>
      </c>
      <c r="B63" s="84">
        <v>43288</v>
      </c>
      <c r="C63" s="85">
        <v>0.83333333333333337</v>
      </c>
      <c r="D63" s="86" t="s">
        <v>254</v>
      </c>
      <c r="E63" s="155" t="s">
        <v>179</v>
      </c>
      <c r="F63" s="265" t="str">
        <f t="shared" si="1170"/>
        <v>AF3</v>
      </c>
      <c r="G63" s="344" t="str">
        <f t="shared" si="1171"/>
        <v>AF4</v>
      </c>
      <c r="H63" s="94"/>
      <c r="I63" s="76"/>
      <c r="J63" s="191"/>
      <c r="K63" s="50" t="str">
        <f t="shared" si="1172"/>
        <v/>
      </c>
      <c r="L63" s="51">
        <v>15</v>
      </c>
      <c r="M63" s="191"/>
      <c r="N63" s="95"/>
      <c r="O63" s="367"/>
      <c r="P63" s="54"/>
      <c r="Q63" s="98" t="str">
        <f t="shared" si="1187"/>
        <v>AF3-AF4</v>
      </c>
      <c r="R63" s="465" t="str">
        <f t="shared" si="1188"/>
        <v/>
      </c>
      <c r="S63" s="465"/>
      <c r="T63" s="465"/>
      <c r="U63" s="465"/>
      <c r="V63" s="401" t="s">
        <v>359</v>
      </c>
      <c r="W63" s="456" t="str">
        <f t="shared" si="1189"/>
        <v/>
      </c>
      <c r="X63" s="456"/>
      <c r="Y63" s="456"/>
      <c r="Z63" s="456"/>
      <c r="AA63" s="402">
        <f t="shared" si="1190"/>
        <v>0</v>
      </c>
      <c r="AB63" s="51">
        <v>12</v>
      </c>
      <c r="AC63" s="465" t="str">
        <f t="shared" si="1195"/>
        <v/>
      </c>
      <c r="AD63" s="465"/>
      <c r="AE63" s="465"/>
      <c r="AF63" s="465"/>
      <c r="AG63" s="401" t="s">
        <v>359</v>
      </c>
      <c r="AH63" s="456" t="str">
        <f t="shared" si="1192"/>
        <v/>
      </c>
      <c r="AI63" s="456"/>
      <c r="AJ63" s="456"/>
      <c r="AK63" s="457"/>
      <c r="AL63" s="270" t="str">
        <f t="shared" si="1165"/>
        <v>Aus-Fra</v>
      </c>
      <c r="AM63" s="270" t="str">
        <f t="shared" si="1166"/>
        <v/>
      </c>
      <c r="AN63" s="270" t="str">
        <f t="shared" si="1167"/>
        <v/>
      </c>
      <c r="AO63" s="271" t="str">
        <f t="shared" si="29"/>
        <v/>
      </c>
      <c r="AP63" s="271" t="str">
        <f t="shared" si="30"/>
        <v/>
      </c>
      <c r="AQ63" s="271" t="str">
        <f t="shared" si="31"/>
        <v/>
      </c>
      <c r="AR63" s="271" t="str">
        <f t="shared" si="32"/>
        <v/>
      </c>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c r="BP63" s="175"/>
      <c r="BR63" s="174"/>
      <c r="DH63" s="328" t="s">
        <v>170</v>
      </c>
      <c r="DI63" s="327" t="s">
        <v>171</v>
      </c>
      <c r="DJ63" t="str">
        <f t="shared" si="1193"/>
        <v/>
      </c>
      <c r="DK63" t="str">
        <f t="shared" si="1193"/>
        <v/>
      </c>
      <c r="DL63"/>
      <c r="DM63"/>
      <c r="DN63" t="str">
        <f t="shared" si="1175"/>
        <v>KF4</v>
      </c>
      <c r="DO63" s="329" t="str">
        <f t="shared" si="1176"/>
        <v/>
      </c>
      <c r="DP63" s="330" t="str">
        <f t="shared" si="1177"/>
        <v/>
      </c>
      <c r="DQ63"/>
      <c r="DR63"/>
      <c r="DS63" s="328" t="s">
        <v>170</v>
      </c>
      <c r="DT63" s="327" t="s">
        <v>171</v>
      </c>
      <c r="DU63" t="str">
        <f t="shared" si="1194"/>
        <v/>
      </c>
      <c r="DV63" t="str">
        <f t="shared" si="1194"/>
        <v/>
      </c>
      <c r="DW63"/>
      <c r="DX63"/>
      <c r="DY63" t="str">
        <f t="shared" si="1179"/>
        <v>KF4</v>
      </c>
      <c r="DZ63" s="329" t="str">
        <f t="shared" si="1180"/>
        <v/>
      </c>
      <c r="EA63" s="330" t="str">
        <f t="shared" si="1181"/>
        <v/>
      </c>
      <c r="EB63"/>
      <c r="EC63"/>
      <c r="ED63" s="270" t="str">
        <f t="shared" si="842"/>
        <v>Aus-Fra</v>
      </c>
      <c r="EE63" s="270" t="str">
        <f t="shared" si="1168"/>
        <v/>
      </c>
      <c r="EF63" s="270" t="str">
        <f t="shared" si="1169"/>
        <v/>
      </c>
      <c r="EG63" s="271" t="str">
        <f t="shared" si="1182"/>
        <v/>
      </c>
      <c r="EH63" s="271" t="str">
        <f t="shared" si="1183"/>
        <v/>
      </c>
      <c r="EI63" s="271" t="str">
        <f t="shared" si="1184"/>
        <v/>
      </c>
      <c r="EJ63" s="271" t="str">
        <f t="shared" si="1185"/>
        <v/>
      </c>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c r="FH63" s="175"/>
      <c r="FJ63" s="174"/>
      <c r="GZ63"/>
      <c r="HA63"/>
      <c r="HB63"/>
      <c r="HC63"/>
      <c r="HD63"/>
      <c r="HE63"/>
      <c r="HF63"/>
      <c r="HG63"/>
      <c r="HH63"/>
    </row>
    <row r="64" spans="1:216" x14ac:dyDescent="0.25">
      <c r="A64" s="41">
        <v>61</v>
      </c>
      <c r="B64" s="84">
        <v>43291</v>
      </c>
      <c r="C64" s="85">
        <v>0.83333333333333337</v>
      </c>
      <c r="D64" s="96" t="s">
        <v>250</v>
      </c>
      <c r="E64" s="87" t="s">
        <v>180</v>
      </c>
      <c r="F64" s="97" t="str">
        <f t="shared" si="1170"/>
        <v>KF1</v>
      </c>
      <c r="G64" s="345" t="str">
        <f t="shared" si="1171"/>
        <v>KF2</v>
      </c>
      <c r="H64" s="47"/>
      <c r="I64" s="99"/>
      <c r="J64" s="191"/>
      <c r="K64" s="50" t="str">
        <f t="shared" si="1172"/>
        <v/>
      </c>
      <c r="L64" s="51">
        <v>30</v>
      </c>
      <c r="M64" s="191"/>
      <c r="N64" s="52"/>
      <c r="O64" s="368"/>
      <c r="P64" s="54"/>
      <c r="Q64" s="90" t="str">
        <f t="shared" si="1187"/>
        <v>KF1-KF2</v>
      </c>
      <c r="R64" s="451" t="str">
        <f t="shared" si="1188"/>
        <v/>
      </c>
      <c r="S64" s="451"/>
      <c r="T64" s="451"/>
      <c r="U64" s="451"/>
      <c r="V64" s="400" t="s">
        <v>359</v>
      </c>
      <c r="W64" s="443" t="str">
        <f t="shared" si="1189"/>
        <v/>
      </c>
      <c r="X64" s="443"/>
      <c r="Y64" s="443"/>
      <c r="Z64" s="443"/>
      <c r="AA64" s="402">
        <f t="shared" ref="AA64:AA65" si="1196">IF(COUNTIF($AC64:$AK64," ")=2,"",(IF(NOT(ISNA(R64)),IF(LEN(R64)&gt;1,COUNTIF($AC$64:$AC$65,R64)+COUNTIF($AH$64:$AH$65,R64),0),0)+IF(NOT(ISNA(W64)),IF(LEN(W64)&gt;1,COUNTIF($AC$64:$AC$65,W64)+COUNTIF($AH$64:$AH$65,W64),0),0))/2*AB64)</f>
        <v>0</v>
      </c>
      <c r="AB64" s="51">
        <v>18</v>
      </c>
      <c r="AC64" s="451" t="str">
        <f t="shared" si="1195"/>
        <v/>
      </c>
      <c r="AD64" s="451"/>
      <c r="AE64" s="451"/>
      <c r="AF64" s="451"/>
      <c r="AG64" s="400" t="s">
        <v>359</v>
      </c>
      <c r="AH64" s="443" t="str">
        <f t="shared" si="1192"/>
        <v/>
      </c>
      <c r="AI64" s="443"/>
      <c r="AJ64" s="443"/>
      <c r="AK64" s="444"/>
      <c r="AL64" s="270" t="str">
        <f t="shared" si="1165"/>
        <v>Den-Per</v>
      </c>
      <c r="AM64" s="270" t="str">
        <f t="shared" si="1166"/>
        <v/>
      </c>
      <c r="AN64" s="270" t="str">
        <f t="shared" si="1167"/>
        <v/>
      </c>
      <c r="AO64" s="271" t="str">
        <f t="shared" si="29"/>
        <v/>
      </c>
      <c r="AP64" s="271" t="str">
        <f t="shared" si="30"/>
        <v/>
      </c>
      <c r="AQ64" s="271" t="str">
        <f t="shared" si="31"/>
        <v/>
      </c>
      <c r="AR64" s="271" t="str">
        <f t="shared" si="32"/>
        <v/>
      </c>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c r="BP64" s="175"/>
      <c r="BR64" s="174"/>
      <c r="DH64" s="328" t="s">
        <v>176</v>
      </c>
      <c r="DI64" s="327" t="s">
        <v>177</v>
      </c>
      <c r="DJ64" t="str">
        <f t="shared" si="1193"/>
        <v/>
      </c>
      <c r="DK64" t="str">
        <f t="shared" si="1193"/>
        <v/>
      </c>
      <c r="DL64"/>
      <c r="DM64"/>
      <c r="DN64" t="str">
        <f t="shared" si="1175"/>
        <v>HF1</v>
      </c>
      <c r="DO64" s="329" t="str">
        <f t="shared" si="1176"/>
        <v/>
      </c>
      <c r="DP64" s="330" t="str">
        <f t="shared" si="1177"/>
        <v/>
      </c>
      <c r="DQ64"/>
      <c r="DR64"/>
      <c r="DS64" s="328" t="s">
        <v>176</v>
      </c>
      <c r="DT64" s="327" t="s">
        <v>177</v>
      </c>
      <c r="DU64" t="str">
        <f t="shared" si="1194"/>
        <v/>
      </c>
      <c r="DV64" t="str">
        <f t="shared" si="1194"/>
        <v/>
      </c>
      <c r="DW64"/>
      <c r="DX64"/>
      <c r="DY64" t="str">
        <f t="shared" si="1179"/>
        <v>HF1</v>
      </c>
      <c r="DZ64" s="329" t="str">
        <f t="shared" si="1180"/>
        <v/>
      </c>
      <c r="EA64" s="330" t="str">
        <f t="shared" si="1181"/>
        <v/>
      </c>
      <c r="EB64"/>
      <c r="EC64"/>
      <c r="ED64" s="270" t="str">
        <f t="shared" si="842"/>
        <v>Den-Per</v>
      </c>
      <c r="EE64" s="270" t="str">
        <f t="shared" si="1168"/>
        <v/>
      </c>
      <c r="EF64" s="270" t="str">
        <f t="shared" si="1169"/>
        <v/>
      </c>
      <c r="EG64" s="271" t="str">
        <f t="shared" si="1182"/>
        <v/>
      </c>
      <c r="EH64" s="271" t="str">
        <f t="shared" si="1183"/>
        <v/>
      </c>
      <c r="EI64" s="271" t="str">
        <f t="shared" si="1184"/>
        <v/>
      </c>
      <c r="EJ64" s="271" t="str">
        <f t="shared" si="1185"/>
        <v/>
      </c>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c r="FH64" s="175"/>
      <c r="FJ64" s="174"/>
      <c r="GZ64"/>
      <c r="HA64"/>
      <c r="HB64"/>
      <c r="HC64"/>
      <c r="HD64"/>
      <c r="HE64"/>
      <c r="HF64"/>
      <c r="HG64"/>
      <c r="HH64"/>
    </row>
    <row r="65" spans="1:216" ht="15.75" thickBot="1" x14ac:dyDescent="0.3">
      <c r="A65" s="41">
        <v>62</v>
      </c>
      <c r="B65" s="84">
        <v>43292</v>
      </c>
      <c r="C65" s="85">
        <v>0.83333333333333337</v>
      </c>
      <c r="D65" s="86" t="s">
        <v>248</v>
      </c>
      <c r="E65" s="93" t="s">
        <v>181</v>
      </c>
      <c r="F65" s="100" t="str">
        <f t="shared" si="1170"/>
        <v>KF3</v>
      </c>
      <c r="G65" s="346" t="str">
        <f t="shared" si="1171"/>
        <v>KF4</v>
      </c>
      <c r="H65" s="94"/>
      <c r="I65" s="76"/>
      <c r="J65" s="191"/>
      <c r="K65" s="50" t="str">
        <f t="shared" si="1172"/>
        <v/>
      </c>
      <c r="L65" s="51">
        <v>30</v>
      </c>
      <c r="M65" s="191"/>
      <c r="N65" s="95"/>
      <c r="O65" s="367"/>
      <c r="P65" s="54"/>
      <c r="Q65" s="98" t="str">
        <f t="shared" si="1187"/>
        <v>KF3-KF4</v>
      </c>
      <c r="R65" s="452" t="str">
        <f t="shared" si="1188"/>
        <v/>
      </c>
      <c r="S65" s="452"/>
      <c r="T65" s="452"/>
      <c r="U65" s="452"/>
      <c r="V65" s="401" t="s">
        <v>359</v>
      </c>
      <c r="W65" s="449" t="str">
        <f t="shared" si="1189"/>
        <v/>
      </c>
      <c r="X65" s="449"/>
      <c r="Y65" s="449"/>
      <c r="Z65" s="449"/>
      <c r="AA65" s="402">
        <f t="shared" si="1196"/>
        <v>0</v>
      </c>
      <c r="AB65" s="51">
        <v>18</v>
      </c>
      <c r="AC65" s="452" t="str">
        <f t="shared" si="1195"/>
        <v/>
      </c>
      <c r="AD65" s="452"/>
      <c r="AE65" s="452"/>
      <c r="AF65" s="452"/>
      <c r="AG65" s="401" t="s">
        <v>359</v>
      </c>
      <c r="AH65" s="449" t="str">
        <f t="shared" si="1192"/>
        <v/>
      </c>
      <c r="AI65" s="449"/>
      <c r="AJ65" s="449"/>
      <c r="AK65" s="450"/>
      <c r="AL65" s="270" t="str">
        <f t="shared" si="1165"/>
        <v>Aus-Den</v>
      </c>
      <c r="AM65" s="270" t="str">
        <f t="shared" si="1166"/>
        <v/>
      </c>
      <c r="AN65" s="270" t="str">
        <f t="shared" si="1167"/>
        <v/>
      </c>
      <c r="AO65" s="271" t="str">
        <f t="shared" si="29"/>
        <v/>
      </c>
      <c r="AP65" s="271" t="str">
        <f t="shared" si="30"/>
        <v/>
      </c>
      <c r="AQ65" s="271" t="str">
        <f t="shared" si="31"/>
        <v/>
      </c>
      <c r="AR65" s="271" t="str">
        <f t="shared" si="32"/>
        <v/>
      </c>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c r="BP65" s="175"/>
      <c r="BR65" s="174"/>
      <c r="DH65" s="328" t="s">
        <v>178</v>
      </c>
      <c r="DI65" s="327" t="s">
        <v>179</v>
      </c>
      <c r="DJ65" t="str">
        <f t="shared" si="1193"/>
        <v/>
      </c>
      <c r="DK65" t="str">
        <f t="shared" si="1193"/>
        <v/>
      </c>
      <c r="DL65"/>
      <c r="DM65"/>
      <c r="DN65" t="str">
        <f t="shared" si="1175"/>
        <v>HF2</v>
      </c>
      <c r="DO65" s="329" t="str">
        <f t="shared" si="1176"/>
        <v/>
      </c>
      <c r="DP65" s="330" t="str">
        <f t="shared" si="1177"/>
        <v/>
      </c>
      <c r="DQ65"/>
      <c r="DR65"/>
      <c r="DS65" s="328" t="s">
        <v>178</v>
      </c>
      <c r="DT65" s="327" t="s">
        <v>179</v>
      </c>
      <c r="DU65" t="str">
        <f>VLOOKUP(DS65,$DY$52:$DZ$67,2,0)</f>
        <v/>
      </c>
      <c r="DV65" t="str">
        <f t="shared" si="1194"/>
        <v/>
      </c>
      <c r="DW65"/>
      <c r="DX65"/>
      <c r="DY65" t="str">
        <f t="shared" si="1179"/>
        <v>HF2</v>
      </c>
      <c r="DZ65" s="329" t="str">
        <f t="shared" si="1180"/>
        <v/>
      </c>
      <c r="EA65" s="330" t="str">
        <f t="shared" si="1181"/>
        <v/>
      </c>
      <c r="EB65"/>
      <c r="EC65"/>
      <c r="ED65" s="270" t="str">
        <f t="shared" si="842"/>
        <v>Aus-Den</v>
      </c>
      <c r="EE65" s="270" t="str">
        <f t="shared" si="1168"/>
        <v/>
      </c>
      <c r="EF65" s="270" t="str">
        <f t="shared" si="1169"/>
        <v/>
      </c>
      <c r="EG65" s="271" t="str">
        <f t="shared" si="1182"/>
        <v/>
      </c>
      <c r="EH65" s="271" t="str">
        <f t="shared" si="1183"/>
        <v/>
      </c>
      <c r="EI65" s="271" t="str">
        <f t="shared" si="1184"/>
        <v/>
      </c>
      <c r="EJ65" s="271" t="str">
        <f t="shared" si="1185"/>
        <v/>
      </c>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c r="FH65" s="175"/>
      <c r="FJ65" s="174"/>
      <c r="GZ65"/>
      <c r="HA65"/>
      <c r="HB65"/>
      <c r="HC65"/>
      <c r="HD65"/>
      <c r="HE65"/>
      <c r="HF65"/>
      <c r="HG65"/>
      <c r="HH65"/>
    </row>
    <row r="66" spans="1:216" ht="15.75" thickBot="1" x14ac:dyDescent="0.3">
      <c r="A66" s="41">
        <v>63</v>
      </c>
      <c r="B66" s="84">
        <v>43295</v>
      </c>
      <c r="C66" s="85">
        <v>0.66666666666666663</v>
      </c>
      <c r="D66" s="86" t="s">
        <v>250</v>
      </c>
      <c r="E66" s="93" t="s">
        <v>306</v>
      </c>
      <c r="F66" s="100" t="str">
        <f t="shared" si="1170"/>
        <v>HF1v</v>
      </c>
      <c r="G66" s="346" t="str">
        <f t="shared" si="1171"/>
        <v>HF2v</v>
      </c>
      <c r="H66" s="94"/>
      <c r="I66" s="76"/>
      <c r="J66" s="191"/>
      <c r="K66" s="50" t="str">
        <f t="shared" si="1172"/>
        <v/>
      </c>
      <c r="L66" s="51">
        <v>40</v>
      </c>
      <c r="M66" s="191"/>
      <c r="N66" s="95"/>
      <c r="O66" s="367"/>
      <c r="P66" s="54"/>
      <c r="Q66" s="90" t="str">
        <f t="shared" si="1187"/>
        <v>HF1v-HF2v</v>
      </c>
      <c r="R66" s="451" t="str">
        <f t="shared" si="1188"/>
        <v/>
      </c>
      <c r="S66" s="451"/>
      <c r="T66" s="451"/>
      <c r="U66" s="451"/>
      <c r="V66" s="400" t="s">
        <v>359</v>
      </c>
      <c r="W66" s="443" t="str">
        <f t="shared" si="1189"/>
        <v/>
      </c>
      <c r="X66" s="443"/>
      <c r="Y66" s="443"/>
      <c r="Z66" s="443"/>
      <c r="AA66" s="402">
        <f>IF(COUNTIF($AC66:$AK66," ")=2,"",(IF(NOT(ISNA(R66)),IF(LEN(R66)&gt;1,COUNTIF($AC$66,R66)+COUNTIF($AH$66,R66),0),0)+IF(NOT(ISNA(W66)),IF(LEN(W66)&gt;1,COUNTIF($AC$66,W66)+COUNTIF($AH$66,W66),0),0))/2*AB66)</f>
        <v>0</v>
      </c>
      <c r="AB66" s="51">
        <v>24</v>
      </c>
      <c r="AC66" s="451" t="str">
        <f t="shared" si="1195"/>
        <v/>
      </c>
      <c r="AD66" s="451"/>
      <c r="AE66" s="451"/>
      <c r="AF66" s="451"/>
      <c r="AG66" s="400" t="s">
        <v>359</v>
      </c>
      <c r="AH66" s="443" t="str">
        <f t="shared" si="1192"/>
        <v/>
      </c>
      <c r="AI66" s="443"/>
      <c r="AJ66" s="443"/>
      <c r="AK66" s="444"/>
      <c r="AL66" s="270" t="str">
        <f t="shared" si="1165"/>
        <v>Per-Fra</v>
      </c>
      <c r="AM66" s="270" t="str">
        <f t="shared" si="1166"/>
        <v/>
      </c>
      <c r="AN66" s="270" t="str">
        <f t="shared" si="1167"/>
        <v/>
      </c>
      <c r="AO66" s="271" t="str">
        <f t="shared" si="29"/>
        <v/>
      </c>
      <c r="AP66" s="271" t="str">
        <f t="shared" si="30"/>
        <v/>
      </c>
      <c r="AQ66" s="271" t="str">
        <f t="shared" si="31"/>
        <v/>
      </c>
      <c r="AR66" s="271" t="str">
        <f t="shared" si="32"/>
        <v/>
      </c>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c r="BP66" s="175"/>
      <c r="BR66" s="174"/>
      <c r="DH66" s="328" t="s">
        <v>354</v>
      </c>
      <c r="DI66" s="327" t="s">
        <v>355</v>
      </c>
      <c r="DJ66" s="330" t="str">
        <f>DP64</f>
        <v/>
      </c>
      <c r="DK66" s="330" t="str">
        <f>DP65</f>
        <v/>
      </c>
      <c r="DL66"/>
      <c r="DM66"/>
      <c r="DN66" t="str">
        <f t="shared" si="1175"/>
        <v>TF</v>
      </c>
      <c r="DO66" s="329" t="str">
        <f t="shared" si="1176"/>
        <v/>
      </c>
      <c r="DP66" s="330" t="str">
        <f t="shared" si="1177"/>
        <v/>
      </c>
      <c r="DQ66"/>
      <c r="DR66"/>
      <c r="DS66" s="328" t="s">
        <v>354</v>
      </c>
      <c r="DT66" s="327" t="s">
        <v>355</v>
      </c>
      <c r="DU66" s="330" t="str">
        <f>EA64</f>
        <v/>
      </c>
      <c r="DV66" s="330" t="str">
        <f>EA65</f>
        <v/>
      </c>
      <c r="DW66"/>
      <c r="DX66"/>
      <c r="DY66" t="str">
        <f t="shared" si="1179"/>
        <v>TF</v>
      </c>
      <c r="DZ66" s="329" t="str">
        <f t="shared" si="1180"/>
        <v/>
      </c>
      <c r="EA66" s="330" t="str">
        <f t="shared" si="1181"/>
        <v/>
      </c>
      <c r="EB66"/>
      <c r="EC66"/>
      <c r="ED66" s="270" t="str">
        <f t="shared" si="842"/>
        <v>Per-Fra</v>
      </c>
      <c r="EE66" s="270" t="str">
        <f t="shared" si="1168"/>
        <v/>
      </c>
      <c r="EF66" s="270" t="str">
        <f t="shared" si="1169"/>
        <v/>
      </c>
      <c r="EG66" s="271" t="str">
        <f t="shared" si="1182"/>
        <v/>
      </c>
      <c r="EH66" s="271" t="str">
        <f t="shared" si="1183"/>
        <v/>
      </c>
      <c r="EI66" s="271" t="str">
        <f t="shared" si="1184"/>
        <v/>
      </c>
      <c r="EJ66" s="271" t="str">
        <f t="shared" si="1185"/>
        <v/>
      </c>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c r="FH66" s="175"/>
      <c r="FJ66" s="174"/>
      <c r="GZ66"/>
      <c r="HA66"/>
      <c r="HB66"/>
      <c r="HC66"/>
      <c r="HD66"/>
      <c r="HE66"/>
      <c r="HF66"/>
      <c r="HG66"/>
      <c r="HH66"/>
    </row>
    <row r="67" spans="1:216" ht="15.75" thickBot="1" x14ac:dyDescent="0.3">
      <c r="A67" s="41">
        <v>64</v>
      </c>
      <c r="B67" s="84">
        <v>43296</v>
      </c>
      <c r="C67" s="85">
        <v>0.70833333333333337</v>
      </c>
      <c r="D67" s="86" t="s">
        <v>248</v>
      </c>
      <c r="E67" s="93" t="s">
        <v>182</v>
      </c>
      <c r="F67" s="101" t="str">
        <f t="shared" si="1170"/>
        <v>HF1</v>
      </c>
      <c r="G67" s="347" t="str">
        <f t="shared" si="1171"/>
        <v>HF2</v>
      </c>
      <c r="H67" s="94"/>
      <c r="I67" s="76"/>
      <c r="J67" s="192"/>
      <c r="K67" s="102" t="str">
        <f t="shared" si="1172"/>
        <v/>
      </c>
      <c r="L67" s="103">
        <v>60</v>
      </c>
      <c r="M67" s="192"/>
      <c r="N67" s="95"/>
      <c r="O67" s="367"/>
      <c r="P67" s="54"/>
      <c r="Q67" s="90" t="str">
        <f t="shared" si="1187"/>
        <v>HF1-HF2</v>
      </c>
      <c r="R67" s="453" t="str">
        <f t="shared" si="1188"/>
        <v/>
      </c>
      <c r="S67" s="453"/>
      <c r="T67" s="453"/>
      <c r="U67" s="453"/>
      <c r="V67" s="400" t="s">
        <v>359</v>
      </c>
      <c r="W67" s="443" t="str">
        <f t="shared" si="1189"/>
        <v/>
      </c>
      <c r="X67" s="443"/>
      <c r="Y67" s="443"/>
      <c r="Z67" s="443"/>
      <c r="AA67" s="403">
        <f>IF(COUNTIF($AC67:$AK67," ")=2,"",(IF(NOT(ISNA(R67)),IF(LEN(R67)&gt;1,COUNTIF($AC$67,R67)+COUNTIF($AH$67,R67),0),0)+IF(NOT(ISNA(W67)),IF(LEN(W67)&gt;1,COUNTIF($AC$67,W67)+COUNTIF($AH$67,W67),0),0))/2*AB67)</f>
        <v>0</v>
      </c>
      <c r="AB67" s="103">
        <v>30</v>
      </c>
      <c r="AC67" s="453" t="str">
        <f t="shared" si="1195"/>
        <v/>
      </c>
      <c r="AD67" s="453"/>
      <c r="AE67" s="453"/>
      <c r="AF67" s="453"/>
      <c r="AG67" s="400" t="s">
        <v>359</v>
      </c>
      <c r="AH67" s="443" t="str">
        <f t="shared" si="1192"/>
        <v/>
      </c>
      <c r="AI67" s="443"/>
      <c r="AJ67" s="443"/>
      <c r="AK67" s="444"/>
      <c r="AL67" s="270" t="str">
        <f t="shared" si="1165"/>
        <v>Fra-Den</v>
      </c>
      <c r="AM67" s="270" t="str">
        <f t="shared" si="1166"/>
        <v/>
      </c>
      <c r="AN67" s="270" t="str">
        <f t="shared" si="1167"/>
        <v/>
      </c>
      <c r="AO67" s="271" t="str">
        <f t="shared" si="29"/>
        <v/>
      </c>
      <c r="AP67" s="271" t="str">
        <f t="shared" si="30"/>
        <v/>
      </c>
      <c r="AQ67" s="271" t="str">
        <f t="shared" si="31"/>
        <v/>
      </c>
      <c r="AR67" s="271" t="str">
        <f t="shared" si="32"/>
        <v/>
      </c>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c r="BP67" s="175"/>
      <c r="BR67" s="174"/>
      <c r="DH67" s="328" t="s">
        <v>180</v>
      </c>
      <c r="DI67" s="327" t="s">
        <v>181</v>
      </c>
      <c r="DJ67" t="str">
        <f t="shared" si="1193"/>
        <v/>
      </c>
      <c r="DK67" t="str">
        <f t="shared" si="1193"/>
        <v/>
      </c>
      <c r="DL67"/>
      <c r="DM67"/>
      <c r="DN67" t="str">
        <f t="shared" si="1175"/>
        <v>FINALE</v>
      </c>
      <c r="DO67" s="329" t="str">
        <f t="shared" si="1176"/>
        <v/>
      </c>
      <c r="DP67" s="330" t="str">
        <f t="shared" si="1177"/>
        <v/>
      </c>
      <c r="DQ67"/>
      <c r="DR67"/>
      <c r="DS67" s="328" t="s">
        <v>180</v>
      </c>
      <c r="DT67" s="327" t="s">
        <v>181</v>
      </c>
      <c r="DU67" t="str">
        <f t="shared" ref="DU67:DV67" si="1197">VLOOKUP(DS67,$DY$52:$DZ$67,2,0)</f>
        <v/>
      </c>
      <c r="DV67" t="str">
        <f t="shared" si="1197"/>
        <v/>
      </c>
      <c r="DW67"/>
      <c r="DX67"/>
      <c r="DY67" t="str">
        <f t="shared" si="1179"/>
        <v>FINALE</v>
      </c>
      <c r="DZ67" s="329" t="str">
        <f t="shared" si="1180"/>
        <v/>
      </c>
      <c r="EA67" s="330" t="str">
        <f t="shared" si="1181"/>
        <v/>
      </c>
      <c r="EB67"/>
      <c r="EC67"/>
      <c r="ED67" s="270" t="str">
        <f t="shared" ref="ED67:ED98" si="1198">AL67</f>
        <v>Fra-Den</v>
      </c>
      <c r="EE67" s="270" t="str">
        <f t="shared" si="1168"/>
        <v/>
      </c>
      <c r="EF67" s="270" t="str">
        <f t="shared" si="1169"/>
        <v/>
      </c>
      <c r="EG67" s="271" t="str">
        <f t="shared" si="1182"/>
        <v/>
      </c>
      <c r="EH67" s="271" t="str">
        <f t="shared" si="1183"/>
        <v/>
      </c>
      <c r="EI67" s="271" t="str">
        <f t="shared" si="1184"/>
        <v/>
      </c>
      <c r="EJ67" s="271" t="str">
        <f t="shared" si="1185"/>
        <v/>
      </c>
      <c r="EK67" s="206"/>
      <c r="EL67" s="206"/>
      <c r="EM67" s="206"/>
      <c r="EN67" s="206"/>
      <c r="EO67" s="206"/>
      <c r="EP67" s="206"/>
      <c r="EQ67" s="206"/>
      <c r="ER67" s="206"/>
      <c r="ES67" s="206"/>
      <c r="ET67" s="206"/>
      <c r="EU67" s="206"/>
      <c r="EV67" s="206"/>
      <c r="EW67" s="206"/>
      <c r="EX67" s="206"/>
      <c r="EY67" s="206"/>
      <c r="EZ67" s="206"/>
      <c r="FA67" s="206"/>
      <c r="FB67" s="206"/>
      <c r="FC67" s="206"/>
      <c r="FD67" s="206"/>
      <c r="FE67" s="206"/>
      <c r="FF67" s="206"/>
      <c r="FG67"/>
      <c r="FH67" s="175"/>
      <c r="FJ67" s="174"/>
      <c r="GZ67"/>
      <c r="HA67"/>
      <c r="HB67"/>
      <c r="HC67"/>
      <c r="HD67"/>
      <c r="HE67"/>
      <c r="HF67"/>
      <c r="HG67"/>
      <c r="HH67"/>
    </row>
    <row r="68" spans="1:216" ht="15.75" thickBot="1" x14ac:dyDescent="0.3">
      <c r="A68" s="41"/>
      <c r="B68" s="18"/>
      <c r="C68" s="18"/>
      <c r="D68" s="18"/>
      <c r="E68" s="78" t="s">
        <v>183</v>
      </c>
      <c r="F68" s="81"/>
      <c r="G68" s="81"/>
      <c r="H68" s="80"/>
      <c r="I68" s="80"/>
      <c r="J68" s="81"/>
      <c r="K68" s="78">
        <f>SUM(K52:K67)</f>
        <v>0</v>
      </c>
      <c r="L68" s="82">
        <f>SUM(L52:L67)</f>
        <v>300</v>
      </c>
      <c r="M68" s="81"/>
      <c r="N68" s="81"/>
      <c r="O68" s="83"/>
      <c r="P68" s="54"/>
      <c r="Q68" s="18"/>
      <c r="R68" s="155"/>
      <c r="S68" s="155"/>
      <c r="T68" s="155"/>
      <c r="U68" s="155"/>
      <c r="V68" s="155"/>
      <c r="W68" s="18"/>
      <c r="X68" s="18"/>
      <c r="Y68" s="18"/>
      <c r="Z68" s="18"/>
      <c r="AA68" s="78">
        <f ca="1">SUM(AA52:AA67)</f>
        <v>0</v>
      </c>
      <c r="AB68" s="104">
        <f>SUM(AB52:AB67)</f>
        <v>210</v>
      </c>
      <c r="AC68" s="127"/>
      <c r="AD68" s="128"/>
      <c r="AE68" s="128"/>
      <c r="AF68" s="128"/>
      <c r="AG68" s="128"/>
      <c r="AH68" s="128"/>
      <c r="AI68" s="128"/>
      <c r="AJ68" s="128"/>
      <c r="AK68" s="150"/>
      <c r="AL68" s="270" t="str">
        <f t="shared" si="1165"/>
        <v>Per-Aus</v>
      </c>
      <c r="AM68" s="270" t="str">
        <f t="shared" si="1166"/>
        <v/>
      </c>
      <c r="AN68" s="270" t="str">
        <f t="shared" si="1167"/>
        <v/>
      </c>
      <c r="AO68" s="271" t="str">
        <f t="shared" ref="AO68:AO98" si="1199">IF(LEN($AM68&amp;$AN68)&lt;2,"",AM68&amp;"-"&amp;AN68)</f>
        <v/>
      </c>
      <c r="AP68" s="271" t="str">
        <f t="shared" ref="AP68:AP98" si="1200">IF(LEN($AM68&amp;$AN68)&lt;2,"",IF(AM68&gt;AN68,3,IF(AM68&lt;AN68,0,1)))</f>
        <v/>
      </c>
      <c r="AQ68" s="271" t="str">
        <f t="shared" ref="AQ68:AQ98" si="1201">IF(LEN($AM68&amp;$AN68)&lt;2,"",AM68-AN68)</f>
        <v/>
      </c>
      <c r="AR68" s="271" t="str">
        <f t="shared" ref="AR68:AR98" si="1202">AM68</f>
        <v/>
      </c>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c r="BP68" s="175"/>
      <c r="DH68"/>
      <c r="DI68"/>
      <c r="DJ68"/>
      <c r="DK68"/>
      <c r="DL68"/>
      <c r="DM68"/>
      <c r="DN68"/>
      <c r="DO68"/>
      <c r="DP68"/>
      <c r="DQ68"/>
      <c r="DR68"/>
      <c r="DS68"/>
      <c r="DT68"/>
      <c r="DU68"/>
      <c r="DV68"/>
      <c r="DW68"/>
      <c r="DX68"/>
      <c r="DY68"/>
      <c r="DZ68"/>
      <c r="EA68"/>
      <c r="EB68"/>
      <c r="EC68"/>
      <c r="ED68" s="270" t="str">
        <f t="shared" si="1198"/>
        <v>Per-Aus</v>
      </c>
      <c r="EE68" s="270" t="str">
        <f t="shared" si="1168"/>
        <v/>
      </c>
      <c r="EF68" s="270" t="str">
        <f t="shared" si="1169"/>
        <v/>
      </c>
      <c r="EG68" s="271" t="str">
        <f t="shared" si="1182"/>
        <v/>
      </c>
      <c r="EH68" s="271" t="str">
        <f t="shared" si="1183"/>
        <v/>
      </c>
      <c r="EI68" s="271" t="str">
        <f t="shared" si="1184"/>
        <v/>
      </c>
      <c r="EJ68" s="271" t="str">
        <f t="shared" si="1185"/>
        <v/>
      </c>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c r="FH68" s="175"/>
      <c r="GZ68"/>
      <c r="HA68"/>
      <c r="HB68"/>
      <c r="HC68"/>
      <c r="HD68"/>
      <c r="HE68"/>
      <c r="HF68"/>
      <c r="HG68"/>
      <c r="HH68"/>
    </row>
    <row r="69" spans="1:216" x14ac:dyDescent="0.25">
      <c r="A69" s="517" t="s">
        <v>307</v>
      </c>
      <c r="B69" s="518"/>
      <c r="C69" s="106"/>
      <c r="D69" s="107"/>
      <c r="E69" s="108" t="s">
        <v>184</v>
      </c>
      <c r="F69" s="109" t="s">
        <v>86</v>
      </c>
      <c r="G69" s="110"/>
      <c r="H69" s="445"/>
      <c r="I69" s="446"/>
      <c r="J69" s="109"/>
      <c r="K69" s="111" t="str">
        <f>IF(AND(N69="",H69=""),"",IF(AND(NOT(ISBLANK(N69)),NOT(ISBLANK(H69))),MAX(0,L69-5*ABS(N69-H69)),""))</f>
        <v/>
      </c>
      <c r="L69" s="89">
        <v>10</v>
      </c>
      <c r="M69" s="109"/>
      <c r="N69" s="447"/>
      <c r="O69" s="448"/>
      <c r="P69" s="517" t="s">
        <v>307</v>
      </c>
      <c r="Q69" s="518"/>
      <c r="R69" s="114"/>
      <c r="S69" s="412"/>
      <c r="T69" s="113"/>
      <c r="U69" s="115"/>
      <c r="V69" s="408" t="s">
        <v>185</v>
      </c>
      <c r="W69" s="116" t="s">
        <v>186</v>
      </c>
      <c r="X69" s="116"/>
      <c r="Y69" s="117"/>
      <c r="Z69" s="117"/>
      <c r="AA69" s="118">
        <f>SUM(K3:K50)</f>
        <v>0</v>
      </c>
      <c r="AB69" s="119">
        <f>SUM(L3:L50)</f>
        <v>480</v>
      </c>
      <c r="AC69" s="105" t="s">
        <v>187</v>
      </c>
      <c r="AD69" s="109"/>
      <c r="AE69" s="109"/>
      <c r="AF69" s="109"/>
      <c r="AG69" s="109"/>
      <c r="AH69" s="109"/>
      <c r="AI69" s="109"/>
      <c r="AJ69" s="109"/>
      <c r="AK69" s="112"/>
      <c r="AL69" s="270" t="str">
        <f t="shared" ref="AL69:AL74" si="1203">LEFT(G21,3)&amp;"-"&amp;LEFT(F21,3)</f>
        <v>IJs-Arg</v>
      </c>
      <c r="AM69" s="270" t="str">
        <f t="shared" ref="AM69:AM74" si="1204">IF(LEN($H21&amp;$I21)&lt;2,"",I21)</f>
        <v/>
      </c>
      <c r="AN69" s="270" t="str">
        <f t="shared" ref="AN69:AN74" si="1205">IF(LEN($H21&amp;$I21)&lt;2,"",H21)</f>
        <v/>
      </c>
      <c r="AO69" s="271" t="str">
        <f t="shared" ref="AO69:AO74" si="1206">IF(LEN($AM69&amp;$AN69)&lt;2,"",AM69&amp;"-"&amp;AN69)</f>
        <v/>
      </c>
      <c r="AP69" s="271" t="str">
        <f t="shared" ref="AP69:AP74" si="1207">IF(LEN($AM69&amp;$AN69)&lt;2,"",IF(AM69&gt;AN69,3,IF(AM69&lt;AN69,0,1)))</f>
        <v/>
      </c>
      <c r="AQ69" s="271" t="str">
        <f t="shared" ref="AQ69:AQ74" si="1208">IF(LEN($AM69&amp;$AN69)&lt;2,"",AM69-AN69)</f>
        <v/>
      </c>
      <c r="AR69" s="271" t="str">
        <f t="shared" si="1202"/>
        <v/>
      </c>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c r="BP69" s="175"/>
      <c r="ED69" s="270" t="str">
        <f t="shared" si="1198"/>
        <v>IJs-Arg</v>
      </c>
      <c r="EE69" s="270" t="str">
        <f t="shared" ref="EE69:EE74" si="1209">IF(LEN($N21&amp;$O21)&lt;2,"",O21)</f>
        <v/>
      </c>
      <c r="EF69" s="270" t="str">
        <f t="shared" ref="EF69:EF74" si="1210">IF(LEN($N21&amp;$O21)&lt;2,"",N21)</f>
        <v/>
      </c>
      <c r="EG69" s="271" t="str">
        <f t="shared" ref="EG69:EG74" si="1211">IF(LEN($EE69&amp;$EF69)&lt;2,"",EE69&amp;"-"&amp;EF69)</f>
        <v/>
      </c>
      <c r="EH69" s="271" t="str">
        <f t="shared" ref="EH69:EH74" si="1212">IF(LEN($EE69&amp;$EF69)&lt;2,"",IF(EE69&gt;EF69,3,IF(EE69&lt;EF69,0,1)))</f>
        <v/>
      </c>
      <c r="EI69" s="271" t="str">
        <f t="shared" ref="EI69:EI74" si="1213">IF(LEN($EE69&amp;$EF69)&lt;2,"",EE69-EF69)</f>
        <v/>
      </c>
      <c r="EJ69" s="271" t="str">
        <f t="shared" si="1185"/>
        <v/>
      </c>
      <c r="EK69" s="206"/>
      <c r="EL69" s="206"/>
      <c r="EM69" s="206"/>
      <c r="EN69" s="206"/>
      <c r="EO69" s="206"/>
      <c r="EP69" s="206"/>
      <c r="EQ69" s="206"/>
      <c r="ER69" s="206"/>
      <c r="ES69" s="206"/>
      <c r="ET69" s="206"/>
      <c r="EU69" s="206"/>
      <c r="EV69" s="206"/>
      <c r="EW69" s="206"/>
      <c r="EX69" s="206"/>
      <c r="EY69" s="206"/>
      <c r="EZ69" s="206"/>
      <c r="FA69" s="206"/>
      <c r="FB69" s="206"/>
      <c r="FC69" s="206"/>
      <c r="FD69" s="206"/>
      <c r="FE69" s="206"/>
      <c r="FF69" s="206"/>
      <c r="FG69"/>
      <c r="FH69" s="175"/>
      <c r="GZ69"/>
      <c r="HA69"/>
      <c r="HB69"/>
      <c r="HC69"/>
      <c r="HD69"/>
      <c r="HE69"/>
      <c r="HF69"/>
      <c r="HG69"/>
      <c r="HH69"/>
    </row>
    <row r="70" spans="1:216" x14ac:dyDescent="0.25">
      <c r="A70" s="425" t="s">
        <v>188</v>
      </c>
      <c r="B70" s="426"/>
      <c r="C70" s="85"/>
      <c r="D70" s="120"/>
      <c r="E70" s="41" t="s">
        <v>184</v>
      </c>
      <c r="F70" s="18" t="s">
        <v>88</v>
      </c>
      <c r="G70" s="121"/>
      <c r="H70" s="519"/>
      <c r="I70" s="520"/>
      <c r="J70" s="18"/>
      <c r="K70" s="122" t="str">
        <f>IF(AND(N70="",H70=""),"",IF(AND(NOT(ISBLANK(N70)),NOT(ISBLANK(H70))),MAX(0,L70-2*ABS(N70-H70)),""))</f>
        <v/>
      </c>
      <c r="L70" s="51">
        <v>10</v>
      </c>
      <c r="M70" s="18"/>
      <c r="N70" s="521"/>
      <c r="O70" s="522"/>
      <c r="P70" s="425" t="s">
        <v>189</v>
      </c>
      <c r="Q70" s="426"/>
      <c r="R70" s="42"/>
      <c r="S70" s="413"/>
      <c r="T70" s="123"/>
      <c r="U70" s="34"/>
      <c r="V70" s="409" t="s">
        <v>185</v>
      </c>
      <c r="W70" s="31" t="s">
        <v>190</v>
      </c>
      <c r="X70" s="31"/>
      <c r="Y70" s="28"/>
      <c r="Z70" s="28"/>
      <c r="AA70" s="124">
        <f ca="1">SUM(AA3:AA50)</f>
        <v>0</v>
      </c>
      <c r="AB70" s="125">
        <f>SUM(AB3:AB50)</f>
        <v>160</v>
      </c>
      <c r="AC70" s="41" t="s">
        <v>191</v>
      </c>
      <c r="AD70" s="18"/>
      <c r="AE70" s="18"/>
      <c r="AF70" s="18"/>
      <c r="AG70" s="18"/>
      <c r="AH70" s="18"/>
      <c r="AI70" s="18"/>
      <c r="AJ70" s="18"/>
      <c r="AK70" s="96"/>
      <c r="AL70" s="270" t="str">
        <f t="shared" si="1203"/>
        <v>Nig-Kro</v>
      </c>
      <c r="AM70" s="270" t="str">
        <f t="shared" si="1204"/>
        <v/>
      </c>
      <c r="AN70" s="270" t="str">
        <f t="shared" si="1205"/>
        <v/>
      </c>
      <c r="AO70" s="271" t="str">
        <f t="shared" si="1206"/>
        <v/>
      </c>
      <c r="AP70" s="271" t="str">
        <f t="shared" si="1207"/>
        <v/>
      </c>
      <c r="AQ70" s="271" t="str">
        <f t="shared" si="1208"/>
        <v/>
      </c>
      <c r="AR70" s="271" t="str">
        <f t="shared" si="1202"/>
        <v/>
      </c>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c r="DO70" s="193"/>
      <c r="DZ70" s="193"/>
      <c r="ED70" s="270" t="str">
        <f t="shared" si="1198"/>
        <v>Nig-Kro</v>
      </c>
      <c r="EE70" s="270" t="str">
        <f t="shared" si="1209"/>
        <v/>
      </c>
      <c r="EF70" s="270" t="str">
        <f t="shared" si="1210"/>
        <v/>
      </c>
      <c r="EG70" s="271" t="str">
        <f t="shared" si="1211"/>
        <v/>
      </c>
      <c r="EH70" s="271" t="str">
        <f t="shared" si="1212"/>
        <v/>
      </c>
      <c r="EI70" s="271" t="str">
        <f t="shared" si="1213"/>
        <v/>
      </c>
      <c r="EJ70" s="271" t="str">
        <f t="shared" si="1185"/>
        <v/>
      </c>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c r="GZ70"/>
      <c r="HA70"/>
      <c r="HB70"/>
      <c r="HC70"/>
      <c r="HD70"/>
      <c r="HE70"/>
      <c r="HF70"/>
      <c r="HG70"/>
      <c r="HH70"/>
    </row>
    <row r="71" spans="1:216" x14ac:dyDescent="0.25">
      <c r="A71" s="425" t="s">
        <v>192</v>
      </c>
      <c r="B71" s="426"/>
      <c r="C71" s="85"/>
      <c r="D71" s="120"/>
      <c r="E71" s="41" t="s">
        <v>184</v>
      </c>
      <c r="F71" s="18" t="s">
        <v>90</v>
      </c>
      <c r="G71" s="121"/>
      <c r="H71" s="519"/>
      <c r="I71" s="520"/>
      <c r="J71" s="18"/>
      <c r="K71" s="122" t="str">
        <f>IF(AND(N71="",H71=""),"",IF(AND(NOT(ISBLANK(N71)),NOT(ISBLANK(H71))),MAX(0,L71-5*ABS(N71-H71)),""))</f>
        <v/>
      </c>
      <c r="L71" s="51">
        <v>10</v>
      </c>
      <c r="M71" s="18"/>
      <c r="N71" s="521"/>
      <c r="O71" s="522"/>
      <c r="P71" s="425" t="s">
        <v>193</v>
      </c>
      <c r="Q71" s="426"/>
      <c r="R71" s="42"/>
      <c r="S71" s="413"/>
      <c r="T71" s="123"/>
      <c r="U71" s="34"/>
      <c r="V71" s="409" t="s">
        <v>185</v>
      </c>
      <c r="W71" s="31" t="s">
        <v>194</v>
      </c>
      <c r="X71" s="31"/>
      <c r="Y71" s="28"/>
      <c r="Z71" s="28"/>
      <c r="AA71" s="124">
        <f>SUM(K52:K67)</f>
        <v>0</v>
      </c>
      <c r="AB71" s="125">
        <f>SUM(L52:L67)</f>
        <v>300</v>
      </c>
      <c r="AC71" s="41" t="s">
        <v>195</v>
      </c>
      <c r="AD71" s="18"/>
      <c r="AE71" s="18"/>
      <c r="AF71" s="18"/>
      <c r="AG71" s="18"/>
      <c r="AH71" s="18"/>
      <c r="AI71" s="18"/>
      <c r="AJ71" s="18"/>
      <c r="AK71" s="96"/>
      <c r="AL71" s="270" t="str">
        <f t="shared" si="1203"/>
        <v>Kro-Arg</v>
      </c>
      <c r="AM71" s="270" t="str">
        <f t="shared" si="1204"/>
        <v/>
      </c>
      <c r="AN71" s="270" t="str">
        <f t="shared" si="1205"/>
        <v/>
      </c>
      <c r="AO71" s="271" t="str">
        <f t="shared" si="1206"/>
        <v/>
      </c>
      <c r="AP71" s="271" t="str">
        <f t="shared" si="1207"/>
        <v/>
      </c>
      <c r="AQ71" s="271" t="str">
        <f t="shared" si="1208"/>
        <v/>
      </c>
      <c r="AR71" s="271" t="str">
        <f t="shared" si="1202"/>
        <v/>
      </c>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c r="ED71" s="270" t="str">
        <f t="shared" si="1198"/>
        <v>Kro-Arg</v>
      </c>
      <c r="EE71" s="270" t="str">
        <f t="shared" si="1209"/>
        <v/>
      </c>
      <c r="EF71" s="270" t="str">
        <f t="shared" si="1210"/>
        <v/>
      </c>
      <c r="EG71" s="271" t="str">
        <f t="shared" si="1211"/>
        <v/>
      </c>
      <c r="EH71" s="271" t="str">
        <f t="shared" si="1212"/>
        <v/>
      </c>
      <c r="EI71" s="271" t="str">
        <f t="shared" si="1213"/>
        <v/>
      </c>
      <c r="EJ71" s="271" t="str">
        <f t="shared" si="1185"/>
        <v/>
      </c>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c r="GZ71"/>
      <c r="HA71"/>
      <c r="HB71"/>
      <c r="HC71"/>
      <c r="HD71"/>
      <c r="HE71"/>
      <c r="HF71"/>
      <c r="HG71"/>
      <c r="HH71"/>
    </row>
    <row r="72" spans="1:216" x14ac:dyDescent="0.25">
      <c r="A72" s="425" t="s">
        <v>367</v>
      </c>
      <c r="B72" s="426"/>
      <c r="C72" s="85"/>
      <c r="D72" s="120"/>
      <c r="E72" s="41" t="s">
        <v>184</v>
      </c>
      <c r="F72" s="18" t="s">
        <v>196</v>
      </c>
      <c r="G72" s="121"/>
      <c r="H72" s="519"/>
      <c r="I72" s="520"/>
      <c r="J72" s="18"/>
      <c r="K72" s="122" t="str">
        <f>IF(AND(N72="",H72=""),"",IF(AND(NOT(ISBLANK(N72)),NOT(ISBLANK(H72))),MAX(0,L72-2*ABS(N72-H72)),""))</f>
        <v/>
      </c>
      <c r="L72" s="51">
        <v>10</v>
      </c>
      <c r="M72" s="18"/>
      <c r="N72" s="521"/>
      <c r="O72" s="522"/>
      <c r="P72" s="425" t="str">
        <f>A72</f>
        <v>Naam + e-mail:</v>
      </c>
      <c r="Q72" s="426"/>
      <c r="R72" s="42"/>
      <c r="S72" s="413"/>
      <c r="T72" s="123"/>
      <c r="U72" s="34"/>
      <c r="V72" s="409" t="s">
        <v>185</v>
      </c>
      <c r="W72" s="31" t="s">
        <v>197</v>
      </c>
      <c r="X72" s="31"/>
      <c r="Y72" s="28"/>
      <c r="Z72" s="28"/>
      <c r="AA72" s="124">
        <f ca="1">SUM(AA52:AA67)</f>
        <v>0</v>
      </c>
      <c r="AB72" s="125">
        <f>SUM(AB52:AB67)</f>
        <v>210</v>
      </c>
      <c r="AC72" s="126" t="s">
        <v>198</v>
      </c>
      <c r="AD72" s="18"/>
      <c r="AE72" s="18"/>
      <c r="AF72" s="18"/>
      <c r="AG72" s="18"/>
      <c r="AH72" s="18"/>
      <c r="AI72" s="18"/>
      <c r="AJ72" s="18"/>
      <c r="AK72" s="96"/>
      <c r="AL72" s="270" t="str">
        <f t="shared" si="1203"/>
        <v>IJs-Nig</v>
      </c>
      <c r="AM72" s="270" t="str">
        <f t="shared" si="1204"/>
        <v/>
      </c>
      <c r="AN72" s="270" t="str">
        <f t="shared" si="1205"/>
        <v/>
      </c>
      <c r="AO72" s="271" t="str">
        <f t="shared" si="1206"/>
        <v/>
      </c>
      <c r="AP72" s="271" t="str">
        <f t="shared" si="1207"/>
        <v/>
      </c>
      <c r="AQ72" s="271" t="str">
        <f t="shared" si="1208"/>
        <v/>
      </c>
      <c r="AR72" s="271" t="str">
        <f t="shared" si="1202"/>
        <v/>
      </c>
      <c r="AS72" s="268"/>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c r="ED72" s="270" t="str">
        <f t="shared" si="1198"/>
        <v>IJs-Nig</v>
      </c>
      <c r="EE72" s="270" t="str">
        <f t="shared" si="1209"/>
        <v/>
      </c>
      <c r="EF72" s="270" t="str">
        <f t="shared" si="1210"/>
        <v/>
      </c>
      <c r="EG72" s="271" t="str">
        <f t="shared" si="1211"/>
        <v/>
      </c>
      <c r="EH72" s="271" t="str">
        <f t="shared" si="1212"/>
        <v/>
      </c>
      <c r="EI72" s="271" t="str">
        <f t="shared" si="1213"/>
        <v/>
      </c>
      <c r="EJ72" s="271" t="str">
        <f t="shared" si="1185"/>
        <v/>
      </c>
      <c r="EK72" s="268"/>
      <c r="EL72" s="206"/>
      <c r="EM72" s="206"/>
      <c r="EN72" s="206"/>
      <c r="EO72" s="206"/>
      <c r="EP72" s="206"/>
      <c r="EQ72" s="206"/>
      <c r="ER72" s="206"/>
      <c r="ES72" s="206"/>
      <c r="ET72" s="206"/>
      <c r="EU72" s="206"/>
      <c r="EV72" s="206"/>
      <c r="EW72" s="206"/>
      <c r="EX72" s="206"/>
      <c r="EY72" s="206"/>
      <c r="EZ72" s="206"/>
      <c r="FA72" s="206"/>
      <c r="FB72" s="206"/>
      <c r="FC72" s="206"/>
      <c r="FD72" s="206"/>
      <c r="FE72" s="206"/>
      <c r="FF72" s="206"/>
      <c r="FG72"/>
      <c r="GZ72"/>
      <c r="HA72"/>
      <c r="HB72"/>
      <c r="HC72"/>
      <c r="HD72"/>
      <c r="HE72"/>
      <c r="HF72"/>
      <c r="HG72"/>
      <c r="HH72"/>
    </row>
    <row r="73" spans="1:216" ht="15.75" thickBot="1" x14ac:dyDescent="0.3">
      <c r="A73" s="427"/>
      <c r="B73" s="428"/>
      <c r="C73" s="85"/>
      <c r="D73" s="120"/>
      <c r="E73" s="127" t="s">
        <v>184</v>
      </c>
      <c r="F73" s="128" t="s">
        <v>199</v>
      </c>
      <c r="G73" s="129"/>
      <c r="H73" s="429"/>
      <c r="I73" s="430"/>
      <c r="J73" s="128"/>
      <c r="K73" s="130" t="str">
        <f>IF(AND(N73="",H73=""),"",IF(AND(NOT(ISBLANK(N73)),NOT(ISBLANK(H73))),ROUND(MAX(0,L73-100*ABS(N73-H73)),0),""))</f>
        <v/>
      </c>
      <c r="L73" s="103">
        <v>10</v>
      </c>
      <c r="M73" s="128"/>
      <c r="N73" s="431"/>
      <c r="O73" s="432"/>
      <c r="P73" s="433" t="str">
        <f>IF(A73="","",A73)</f>
        <v/>
      </c>
      <c r="Q73" s="434"/>
      <c r="R73" s="42"/>
      <c r="S73" s="413"/>
      <c r="T73" s="131"/>
      <c r="U73" s="132"/>
      <c r="V73" s="410" t="s">
        <v>185</v>
      </c>
      <c r="W73" s="133" t="s">
        <v>200</v>
      </c>
      <c r="X73" s="133"/>
      <c r="Y73" s="134"/>
      <c r="Z73" s="134"/>
      <c r="AA73" s="262">
        <f>SUM(K69:K73)</f>
        <v>0</v>
      </c>
      <c r="AB73" s="263">
        <f>SUM(L69:L73)</f>
        <v>50</v>
      </c>
      <c r="AC73" s="41" t="s">
        <v>313</v>
      </c>
      <c r="AD73" s="18"/>
      <c r="AE73" s="18"/>
      <c r="AF73" s="18"/>
      <c r="AG73" s="18"/>
      <c r="AH73" s="18"/>
      <c r="AI73" s="18"/>
      <c r="AJ73" s="18"/>
      <c r="AK73" s="96"/>
      <c r="AL73" s="270" t="str">
        <f t="shared" si="1203"/>
        <v>Arg-Nig</v>
      </c>
      <c r="AM73" s="270" t="str">
        <f t="shared" si="1204"/>
        <v/>
      </c>
      <c r="AN73" s="270" t="str">
        <f t="shared" si="1205"/>
        <v/>
      </c>
      <c r="AO73" s="271" t="str">
        <f t="shared" si="1206"/>
        <v/>
      </c>
      <c r="AP73" s="271" t="str">
        <f t="shared" si="1207"/>
        <v/>
      </c>
      <c r="AQ73" s="271" t="str">
        <f t="shared" si="1208"/>
        <v/>
      </c>
      <c r="AR73" s="271" t="str">
        <f t="shared" si="1202"/>
        <v/>
      </c>
      <c r="AS73" s="269"/>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c r="ED73" s="270" t="str">
        <f t="shared" si="1198"/>
        <v>Arg-Nig</v>
      </c>
      <c r="EE73" s="270" t="str">
        <f t="shared" si="1209"/>
        <v/>
      </c>
      <c r="EF73" s="270" t="str">
        <f t="shared" si="1210"/>
        <v/>
      </c>
      <c r="EG73" s="271" t="str">
        <f t="shared" si="1211"/>
        <v/>
      </c>
      <c r="EH73" s="271" t="str">
        <f t="shared" si="1212"/>
        <v/>
      </c>
      <c r="EI73" s="271" t="str">
        <f t="shared" si="1213"/>
        <v/>
      </c>
      <c r="EJ73" s="271" t="str">
        <f t="shared" si="1185"/>
        <v/>
      </c>
      <c r="EK73" s="269"/>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c r="GZ73"/>
      <c r="HA73"/>
      <c r="HB73"/>
      <c r="HC73"/>
      <c r="HD73"/>
      <c r="HE73"/>
      <c r="HF73"/>
      <c r="HG73"/>
      <c r="HH73"/>
    </row>
    <row r="74" spans="1:216" ht="15.75" thickBot="1" x14ac:dyDescent="0.3">
      <c r="A74" s="435"/>
      <c r="B74" s="436"/>
      <c r="C74" s="135"/>
      <c r="D74" s="136"/>
      <c r="E74" s="137" t="s">
        <v>201</v>
      </c>
      <c r="F74" s="138"/>
      <c r="G74" s="139"/>
      <c r="H74" s="437"/>
      <c r="I74" s="438"/>
      <c r="J74" s="129"/>
      <c r="K74" s="140">
        <f ca="1">ABS(N74-H74)</f>
        <v>0</v>
      </c>
      <c r="L74" s="141">
        <f>AB74</f>
        <v>1200</v>
      </c>
      <c r="M74" s="142"/>
      <c r="N74" s="439">
        <f ca="1">AA74</f>
        <v>0</v>
      </c>
      <c r="O74" s="440"/>
      <c r="P74" s="441" t="str">
        <f>IF(A74="","",A74)</f>
        <v/>
      </c>
      <c r="Q74" s="442"/>
      <c r="R74" s="144"/>
      <c r="S74" s="414"/>
      <c r="T74" s="143"/>
      <c r="U74" s="145"/>
      <c r="V74" s="411" t="s">
        <v>185</v>
      </c>
      <c r="W74" s="146" t="s">
        <v>59</v>
      </c>
      <c r="X74" s="146"/>
      <c r="Y74" s="147"/>
      <c r="Z74" s="147"/>
      <c r="AA74" s="148">
        <f ca="1">SUM(AA69:AA73)</f>
        <v>0</v>
      </c>
      <c r="AB74" s="149">
        <f>SUM(AB69:AB73)</f>
        <v>1200</v>
      </c>
      <c r="AC74" s="127" t="s">
        <v>202</v>
      </c>
      <c r="AD74" s="128"/>
      <c r="AE74" s="128"/>
      <c r="AF74" s="128"/>
      <c r="AG74" s="128"/>
      <c r="AH74" s="128"/>
      <c r="AI74" s="128"/>
      <c r="AJ74" s="128"/>
      <c r="AK74" s="150"/>
      <c r="AL74" s="270" t="str">
        <f t="shared" si="1203"/>
        <v>Kro-IJs</v>
      </c>
      <c r="AM74" s="270" t="str">
        <f t="shared" si="1204"/>
        <v/>
      </c>
      <c r="AN74" s="270" t="str">
        <f t="shared" si="1205"/>
        <v/>
      </c>
      <c r="AO74" s="271" t="str">
        <f t="shared" si="1206"/>
        <v/>
      </c>
      <c r="AP74" s="271" t="str">
        <f t="shared" si="1207"/>
        <v/>
      </c>
      <c r="AQ74" s="271" t="str">
        <f t="shared" si="1208"/>
        <v/>
      </c>
      <c r="AR74" s="271" t="str">
        <f t="shared" si="1202"/>
        <v/>
      </c>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c r="ED74" s="270" t="str">
        <f t="shared" si="1198"/>
        <v>Kro-IJs</v>
      </c>
      <c r="EE74" s="270" t="str">
        <f t="shared" si="1209"/>
        <v/>
      </c>
      <c r="EF74" s="270" t="str">
        <f t="shared" si="1210"/>
        <v/>
      </c>
      <c r="EG74" s="271" t="str">
        <f t="shared" si="1211"/>
        <v/>
      </c>
      <c r="EH74" s="271" t="str">
        <f t="shared" si="1212"/>
        <v/>
      </c>
      <c r="EI74" s="271" t="str">
        <f t="shared" si="1213"/>
        <v/>
      </c>
      <c r="EJ74" s="271" t="str">
        <f t="shared" si="1185"/>
        <v/>
      </c>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c r="GZ74"/>
      <c r="HA74"/>
      <c r="HB74"/>
      <c r="HC74"/>
      <c r="HD74"/>
      <c r="HE74"/>
      <c r="HF74"/>
      <c r="HG74"/>
      <c r="HH74"/>
    </row>
    <row r="75" spans="1:216" ht="15" customHeight="1" x14ac:dyDescent="0.25">
      <c r="A75" s="423"/>
      <c r="B75" s="423"/>
      <c r="C75" s="423"/>
      <c r="D75" s="423"/>
      <c r="E75" s="423"/>
      <c r="F75" s="423"/>
      <c r="G75" s="423"/>
      <c r="H75" s="423"/>
      <c r="I75" s="423"/>
      <c r="J75" s="423"/>
      <c r="K75" s="423"/>
      <c r="L75" s="423"/>
      <c r="M75" s="423"/>
      <c r="N75" s="423"/>
      <c r="O75" s="423"/>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270" t="str">
        <f t="shared" si="1165"/>
        <v>Ser-Cos</v>
      </c>
      <c r="AM75" s="270" t="str">
        <f t="shared" si="1166"/>
        <v/>
      </c>
      <c r="AN75" s="270" t="str">
        <f t="shared" si="1167"/>
        <v/>
      </c>
      <c r="AO75" s="271" t="str">
        <f t="shared" si="1199"/>
        <v/>
      </c>
      <c r="AP75" s="271" t="str">
        <f t="shared" si="1200"/>
        <v/>
      </c>
      <c r="AQ75" s="271" t="str">
        <f t="shared" si="1201"/>
        <v/>
      </c>
      <c r="AR75" s="271" t="str">
        <f t="shared" si="1202"/>
        <v/>
      </c>
      <c r="ED75" s="270" t="str">
        <f t="shared" si="1198"/>
        <v>Ser-Cos</v>
      </c>
      <c r="EE75" s="270" t="str">
        <f t="shared" si="1168"/>
        <v/>
      </c>
      <c r="EF75" s="270" t="str">
        <f t="shared" si="1169"/>
        <v/>
      </c>
      <c r="EG75" s="271" t="str">
        <f t="shared" si="1182"/>
        <v/>
      </c>
      <c r="EH75" s="271" t="str">
        <f t="shared" si="1183"/>
        <v/>
      </c>
      <c r="EI75" s="271" t="str">
        <f t="shared" si="1184"/>
        <v/>
      </c>
      <c r="EJ75" s="271" t="str">
        <f t="shared" si="1185"/>
        <v/>
      </c>
    </row>
    <row r="76" spans="1:216" x14ac:dyDescent="0.25">
      <c r="A76" s="424"/>
      <c r="B76" s="424"/>
      <c r="C76" s="424"/>
      <c r="D76" s="424"/>
      <c r="E76" s="424"/>
      <c r="F76" s="424"/>
      <c r="G76" s="424"/>
      <c r="H76" s="424"/>
      <c r="I76" s="424"/>
      <c r="J76" s="424"/>
      <c r="K76" s="424"/>
      <c r="L76" s="424"/>
      <c r="M76" s="424"/>
      <c r="N76" s="424"/>
      <c r="O76" s="424"/>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270" t="str">
        <f t="shared" si="1165"/>
        <v>Zwi-Bra</v>
      </c>
      <c r="AM76" s="270" t="str">
        <f t="shared" si="1166"/>
        <v/>
      </c>
      <c r="AN76" s="270" t="str">
        <f t="shared" si="1167"/>
        <v/>
      </c>
      <c r="AO76" s="271" t="str">
        <f t="shared" si="1199"/>
        <v/>
      </c>
      <c r="AP76" s="271" t="str">
        <f t="shared" si="1200"/>
        <v/>
      </c>
      <c r="AQ76" s="271" t="str">
        <f t="shared" si="1201"/>
        <v/>
      </c>
      <c r="AR76" s="271" t="str">
        <f t="shared" si="1202"/>
        <v/>
      </c>
      <c r="ED76" s="270" t="str">
        <f t="shared" si="1198"/>
        <v>Zwi-Bra</v>
      </c>
      <c r="EE76" s="270" t="str">
        <f t="shared" si="1168"/>
        <v/>
      </c>
      <c r="EF76" s="270" t="str">
        <f t="shared" si="1169"/>
        <v/>
      </c>
      <c r="EG76" s="271" t="str">
        <f t="shared" si="1182"/>
        <v/>
      </c>
      <c r="EH76" s="271" t="str">
        <f t="shared" si="1183"/>
        <v/>
      </c>
      <c r="EI76" s="271" t="str">
        <f t="shared" si="1184"/>
        <v/>
      </c>
      <c r="EJ76" s="271" t="str">
        <f t="shared" si="1185"/>
        <v/>
      </c>
    </row>
    <row r="77" spans="1:216" x14ac:dyDescent="0.25">
      <c r="A77" s="424"/>
      <c r="B77" s="424"/>
      <c r="C77" s="424"/>
      <c r="D77" s="424"/>
      <c r="E77" s="424"/>
      <c r="F77" s="424"/>
      <c r="G77" s="424"/>
      <c r="H77" s="424"/>
      <c r="I77" s="424"/>
      <c r="J77" s="424"/>
      <c r="K77" s="424"/>
      <c r="L77" s="424"/>
      <c r="M77" s="424"/>
      <c r="N77" s="424"/>
      <c r="O77" s="424"/>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270" t="str">
        <f t="shared" si="1165"/>
        <v>Cos-Bra</v>
      </c>
      <c r="AM77" s="270" t="str">
        <f t="shared" si="1166"/>
        <v/>
      </c>
      <c r="AN77" s="270" t="str">
        <f t="shared" si="1167"/>
        <v/>
      </c>
      <c r="AO77" s="271" t="str">
        <f t="shared" si="1199"/>
        <v/>
      </c>
      <c r="AP77" s="271" t="str">
        <f t="shared" si="1200"/>
        <v/>
      </c>
      <c r="AQ77" s="271" t="str">
        <f t="shared" si="1201"/>
        <v/>
      </c>
      <c r="AR77" s="271" t="str">
        <f t="shared" si="1202"/>
        <v/>
      </c>
      <c r="ED77" s="270" t="str">
        <f t="shared" si="1198"/>
        <v>Cos-Bra</v>
      </c>
      <c r="EE77" s="270" t="str">
        <f t="shared" si="1168"/>
        <v/>
      </c>
      <c r="EF77" s="270" t="str">
        <f t="shared" si="1169"/>
        <v/>
      </c>
      <c r="EG77" s="271" t="str">
        <f t="shared" si="1182"/>
        <v/>
      </c>
      <c r="EH77" s="271" t="str">
        <f t="shared" si="1183"/>
        <v/>
      </c>
      <c r="EI77" s="271" t="str">
        <f t="shared" si="1184"/>
        <v/>
      </c>
      <c r="EJ77" s="271" t="str">
        <f t="shared" si="1185"/>
        <v/>
      </c>
    </row>
    <row r="78" spans="1:216" x14ac:dyDescent="0.25">
      <c r="A78" s="424"/>
      <c r="B78" s="424"/>
      <c r="C78" s="424"/>
      <c r="D78" s="424"/>
      <c r="E78" s="424"/>
      <c r="F78" s="424"/>
      <c r="G78" s="424"/>
      <c r="H78" s="424"/>
      <c r="I78" s="424"/>
      <c r="J78" s="424"/>
      <c r="K78" s="424"/>
      <c r="L78" s="424"/>
      <c r="M78" s="424"/>
      <c r="N78" s="424"/>
      <c r="O78" s="424"/>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270" t="str">
        <f t="shared" si="1165"/>
        <v>Zwi-Ser</v>
      </c>
      <c r="AM78" s="270" t="str">
        <f t="shared" si="1166"/>
        <v/>
      </c>
      <c r="AN78" s="270" t="str">
        <f t="shared" si="1167"/>
        <v/>
      </c>
      <c r="AO78" s="271" t="str">
        <f t="shared" si="1199"/>
        <v/>
      </c>
      <c r="AP78" s="271" t="str">
        <f t="shared" si="1200"/>
        <v/>
      </c>
      <c r="AQ78" s="271" t="str">
        <f t="shared" si="1201"/>
        <v/>
      </c>
      <c r="AR78" s="271" t="str">
        <f t="shared" si="1202"/>
        <v/>
      </c>
      <c r="ED78" s="270" t="str">
        <f t="shared" si="1198"/>
        <v>Zwi-Ser</v>
      </c>
      <c r="EE78" s="270" t="str">
        <f t="shared" si="1168"/>
        <v/>
      </c>
      <c r="EF78" s="270" t="str">
        <f t="shared" si="1169"/>
        <v/>
      </c>
      <c r="EG78" s="271" t="str">
        <f t="shared" si="1182"/>
        <v/>
      </c>
      <c r="EH78" s="271" t="str">
        <f t="shared" si="1183"/>
        <v/>
      </c>
      <c r="EI78" s="271" t="str">
        <f t="shared" si="1184"/>
        <v/>
      </c>
      <c r="EJ78" s="271" t="str">
        <f t="shared" si="1185"/>
        <v/>
      </c>
    </row>
    <row r="79" spans="1:216" x14ac:dyDescent="0.25">
      <c r="A79" s="424"/>
      <c r="B79" s="424"/>
      <c r="C79" s="424"/>
      <c r="D79" s="424"/>
      <c r="E79" s="424"/>
      <c r="F79" s="424"/>
      <c r="G79" s="424"/>
      <c r="H79" s="424"/>
      <c r="I79" s="424"/>
      <c r="J79" s="424"/>
      <c r="K79" s="424"/>
      <c r="L79" s="424"/>
      <c r="M79" s="424"/>
      <c r="N79" s="424"/>
      <c r="O79" s="424"/>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270" t="str">
        <f t="shared" si="1165"/>
        <v>Bra-Ser</v>
      </c>
      <c r="AM79" s="270" t="str">
        <f t="shared" si="1166"/>
        <v/>
      </c>
      <c r="AN79" s="270" t="str">
        <f t="shared" si="1167"/>
        <v/>
      </c>
      <c r="AO79" s="271" t="str">
        <f t="shared" si="1199"/>
        <v/>
      </c>
      <c r="AP79" s="271" t="str">
        <f t="shared" si="1200"/>
        <v/>
      </c>
      <c r="AQ79" s="271" t="str">
        <f t="shared" si="1201"/>
        <v/>
      </c>
      <c r="AR79" s="271" t="str">
        <f t="shared" si="1202"/>
        <v/>
      </c>
      <c r="ED79" s="270" t="str">
        <f t="shared" si="1198"/>
        <v>Bra-Ser</v>
      </c>
      <c r="EE79" s="270" t="str">
        <f t="shared" si="1168"/>
        <v/>
      </c>
      <c r="EF79" s="270" t="str">
        <f t="shared" si="1169"/>
        <v/>
      </c>
      <c r="EG79" s="271" t="str">
        <f t="shared" si="1182"/>
        <v/>
      </c>
      <c r="EH79" s="271" t="str">
        <f t="shared" si="1183"/>
        <v/>
      </c>
      <c r="EI79" s="271" t="str">
        <f t="shared" si="1184"/>
        <v/>
      </c>
      <c r="EJ79" s="271" t="str">
        <f t="shared" si="1185"/>
        <v/>
      </c>
    </row>
    <row r="80" spans="1:216" x14ac:dyDescent="0.25">
      <c r="A80" s="424"/>
      <c r="B80" s="424"/>
      <c r="C80" s="424"/>
      <c r="D80" s="424"/>
      <c r="E80" s="424"/>
      <c r="F80" s="424"/>
      <c r="G80" s="424"/>
      <c r="H80" s="424"/>
      <c r="I80" s="424"/>
      <c r="J80" s="424"/>
      <c r="K80" s="424"/>
      <c r="L80" s="424"/>
      <c r="M80" s="424"/>
      <c r="N80" s="424"/>
      <c r="O80" s="424"/>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270" t="str">
        <f t="shared" si="1165"/>
        <v>Cos-Zwi</v>
      </c>
      <c r="AM80" s="270" t="str">
        <f t="shared" si="1166"/>
        <v/>
      </c>
      <c r="AN80" s="270" t="str">
        <f t="shared" si="1167"/>
        <v/>
      </c>
      <c r="AO80" s="271" t="str">
        <f t="shared" si="1199"/>
        <v/>
      </c>
      <c r="AP80" s="271" t="str">
        <f t="shared" si="1200"/>
        <v/>
      </c>
      <c r="AQ80" s="271" t="str">
        <f t="shared" si="1201"/>
        <v/>
      </c>
      <c r="AR80" s="271" t="str">
        <f t="shared" si="1202"/>
        <v/>
      </c>
      <c r="ED80" s="270" t="str">
        <f t="shared" si="1198"/>
        <v>Cos-Zwi</v>
      </c>
      <c r="EE80" s="270" t="str">
        <f t="shared" si="1168"/>
        <v/>
      </c>
      <c r="EF80" s="270" t="str">
        <f t="shared" si="1169"/>
        <v/>
      </c>
      <c r="EG80" s="271" t="str">
        <f t="shared" si="1182"/>
        <v/>
      </c>
      <c r="EH80" s="271" t="str">
        <f t="shared" si="1183"/>
        <v/>
      </c>
      <c r="EI80" s="271" t="str">
        <f t="shared" si="1184"/>
        <v/>
      </c>
      <c r="EJ80" s="271" t="str">
        <f t="shared" si="1185"/>
        <v/>
      </c>
    </row>
    <row r="81" spans="1:140" x14ac:dyDescent="0.25">
      <c r="A81" s="424"/>
      <c r="B81" s="424"/>
      <c r="C81" s="424"/>
      <c r="D81" s="424"/>
      <c r="E81" s="424"/>
      <c r="F81" s="424"/>
      <c r="G81" s="424"/>
      <c r="H81" s="424"/>
      <c r="I81" s="424"/>
      <c r="J81" s="424"/>
      <c r="K81" s="424"/>
      <c r="L81" s="424"/>
      <c r="M81" s="424"/>
      <c r="N81" s="424"/>
      <c r="O81" s="424"/>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270" t="str">
        <f t="shared" si="1165"/>
        <v>Mex-Dui</v>
      </c>
      <c r="AM81" s="270" t="str">
        <f t="shared" si="1166"/>
        <v/>
      </c>
      <c r="AN81" s="270" t="str">
        <f t="shared" si="1167"/>
        <v/>
      </c>
      <c r="AO81" s="271" t="str">
        <f t="shared" si="1199"/>
        <v/>
      </c>
      <c r="AP81" s="271" t="str">
        <f t="shared" si="1200"/>
        <v/>
      </c>
      <c r="AQ81" s="271" t="str">
        <f t="shared" si="1201"/>
        <v/>
      </c>
      <c r="AR81" s="271" t="str">
        <f t="shared" si="1202"/>
        <v/>
      </c>
      <c r="ED81" s="270" t="str">
        <f t="shared" si="1198"/>
        <v>Mex-Dui</v>
      </c>
      <c r="EE81" s="270" t="str">
        <f t="shared" si="1168"/>
        <v/>
      </c>
      <c r="EF81" s="270" t="str">
        <f t="shared" si="1169"/>
        <v/>
      </c>
      <c r="EG81" s="271" t="str">
        <f t="shared" si="1182"/>
        <v/>
      </c>
      <c r="EH81" s="271" t="str">
        <f t="shared" si="1183"/>
        <v/>
      </c>
      <c r="EI81" s="271" t="str">
        <f t="shared" si="1184"/>
        <v/>
      </c>
      <c r="EJ81" s="271" t="str">
        <f t="shared" si="1185"/>
        <v/>
      </c>
    </row>
    <row r="82" spans="1:140" x14ac:dyDescent="0.25">
      <c r="A82" s="424"/>
      <c r="B82" s="424"/>
      <c r="C82" s="424"/>
      <c r="D82" s="424"/>
      <c r="E82" s="424"/>
      <c r="F82" s="424"/>
      <c r="G82" s="424"/>
      <c r="H82" s="424"/>
      <c r="I82" s="424"/>
      <c r="J82" s="424"/>
      <c r="K82" s="424"/>
      <c r="L82" s="424"/>
      <c r="M82" s="424"/>
      <c r="N82" s="424"/>
      <c r="O82" s="424"/>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270" t="str">
        <f t="shared" si="1165"/>
        <v>Zui-Zwe</v>
      </c>
      <c r="AM82" s="270" t="str">
        <f t="shared" si="1166"/>
        <v/>
      </c>
      <c r="AN82" s="270" t="str">
        <f t="shared" si="1167"/>
        <v/>
      </c>
      <c r="AO82" s="271" t="str">
        <f t="shared" si="1199"/>
        <v/>
      </c>
      <c r="AP82" s="271" t="str">
        <f t="shared" si="1200"/>
        <v/>
      </c>
      <c r="AQ82" s="271" t="str">
        <f t="shared" si="1201"/>
        <v/>
      </c>
      <c r="AR82" s="271" t="str">
        <f t="shared" si="1202"/>
        <v/>
      </c>
      <c r="ED82" s="270" t="str">
        <f t="shared" si="1198"/>
        <v>Zui-Zwe</v>
      </c>
      <c r="EE82" s="270" t="str">
        <f t="shared" si="1168"/>
        <v/>
      </c>
      <c r="EF82" s="270" t="str">
        <f t="shared" si="1169"/>
        <v/>
      </c>
      <c r="EG82" s="271" t="str">
        <f t="shared" si="1182"/>
        <v/>
      </c>
      <c r="EH82" s="271" t="str">
        <f t="shared" si="1183"/>
        <v/>
      </c>
      <c r="EI82" s="271" t="str">
        <f t="shared" si="1184"/>
        <v/>
      </c>
      <c r="EJ82" s="271" t="str">
        <f t="shared" si="1185"/>
        <v/>
      </c>
    </row>
    <row r="83" spans="1:140" x14ac:dyDescent="0.25">
      <c r="A83" s="424"/>
      <c r="B83" s="424"/>
      <c r="C83" s="424"/>
      <c r="D83" s="424"/>
      <c r="E83" s="424"/>
      <c r="F83" s="424"/>
      <c r="G83" s="424"/>
      <c r="H83" s="424"/>
      <c r="I83" s="424"/>
      <c r="J83" s="424"/>
      <c r="K83" s="424"/>
      <c r="L83" s="424"/>
      <c r="M83" s="424"/>
      <c r="N83" s="424"/>
      <c r="O83" s="424"/>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270" t="str">
        <f t="shared" si="1165"/>
        <v>Mex-Zui</v>
      </c>
      <c r="AM83" s="270" t="str">
        <f t="shared" si="1166"/>
        <v/>
      </c>
      <c r="AN83" s="270" t="str">
        <f t="shared" si="1167"/>
        <v/>
      </c>
      <c r="AO83" s="271" t="str">
        <f t="shared" si="1199"/>
        <v/>
      </c>
      <c r="AP83" s="271" t="str">
        <f t="shared" si="1200"/>
        <v/>
      </c>
      <c r="AQ83" s="271" t="str">
        <f t="shared" si="1201"/>
        <v/>
      </c>
      <c r="AR83" s="271" t="str">
        <f t="shared" si="1202"/>
        <v/>
      </c>
      <c r="ED83" s="270" t="str">
        <f t="shared" si="1198"/>
        <v>Mex-Zui</v>
      </c>
      <c r="EE83" s="270" t="str">
        <f t="shared" si="1168"/>
        <v/>
      </c>
      <c r="EF83" s="270" t="str">
        <f t="shared" si="1169"/>
        <v/>
      </c>
      <c r="EG83" s="271" t="str">
        <f t="shared" si="1182"/>
        <v/>
      </c>
      <c r="EH83" s="271" t="str">
        <f t="shared" si="1183"/>
        <v/>
      </c>
      <c r="EI83" s="271" t="str">
        <f t="shared" si="1184"/>
        <v/>
      </c>
      <c r="EJ83" s="271" t="str">
        <f t="shared" si="1185"/>
        <v/>
      </c>
    </row>
    <row r="84" spans="1:140" x14ac:dyDescent="0.25">
      <c r="A84" s="424"/>
      <c r="B84" s="424"/>
      <c r="C84" s="424"/>
      <c r="D84" s="424"/>
      <c r="E84" s="424"/>
      <c r="F84" s="424"/>
      <c r="G84" s="424"/>
      <c r="H84" s="424"/>
      <c r="I84" s="424"/>
      <c r="J84" s="424"/>
      <c r="K84" s="424"/>
      <c r="L84" s="424"/>
      <c r="M84" s="424"/>
      <c r="N84" s="424"/>
      <c r="O84" s="424"/>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270" t="str">
        <f t="shared" si="1165"/>
        <v>Zwe-Dui</v>
      </c>
      <c r="AM84" s="270" t="str">
        <f t="shared" si="1166"/>
        <v/>
      </c>
      <c r="AN84" s="270" t="str">
        <f t="shared" si="1167"/>
        <v/>
      </c>
      <c r="AO84" s="271" t="str">
        <f t="shared" si="1199"/>
        <v/>
      </c>
      <c r="AP84" s="271" t="str">
        <f t="shared" si="1200"/>
        <v/>
      </c>
      <c r="AQ84" s="271" t="str">
        <f t="shared" si="1201"/>
        <v/>
      </c>
      <c r="AR84" s="271" t="str">
        <f t="shared" si="1202"/>
        <v/>
      </c>
      <c r="ED84" s="270" t="str">
        <f t="shared" si="1198"/>
        <v>Zwe-Dui</v>
      </c>
      <c r="EE84" s="270" t="str">
        <f t="shared" si="1168"/>
        <v/>
      </c>
      <c r="EF84" s="270" t="str">
        <f t="shared" si="1169"/>
        <v/>
      </c>
      <c r="EG84" s="271" t="str">
        <f t="shared" si="1182"/>
        <v/>
      </c>
      <c r="EH84" s="271" t="str">
        <f t="shared" si="1183"/>
        <v/>
      </c>
      <c r="EI84" s="271" t="str">
        <f t="shared" si="1184"/>
        <v/>
      </c>
      <c r="EJ84" s="271" t="str">
        <f t="shared" si="1185"/>
        <v/>
      </c>
    </row>
    <row r="85" spans="1:140" x14ac:dyDescent="0.25">
      <c r="A85" s="424"/>
      <c r="B85" s="424"/>
      <c r="C85" s="424"/>
      <c r="D85" s="424"/>
      <c r="E85" s="424"/>
      <c r="F85" s="424"/>
      <c r="G85" s="424"/>
      <c r="H85" s="424"/>
      <c r="I85" s="424"/>
      <c r="J85" s="424"/>
      <c r="K85" s="424"/>
      <c r="L85" s="424"/>
      <c r="M85" s="424"/>
      <c r="N85" s="424"/>
      <c r="O85" s="424"/>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270" t="str">
        <f t="shared" si="1165"/>
        <v>Zwe-Mex</v>
      </c>
      <c r="AM85" s="270" t="str">
        <f t="shared" si="1166"/>
        <v/>
      </c>
      <c r="AN85" s="270" t="str">
        <f t="shared" si="1167"/>
        <v/>
      </c>
      <c r="AO85" s="271" t="str">
        <f t="shared" si="1199"/>
        <v/>
      </c>
      <c r="AP85" s="271" t="str">
        <f t="shared" si="1200"/>
        <v/>
      </c>
      <c r="AQ85" s="271" t="str">
        <f t="shared" si="1201"/>
        <v/>
      </c>
      <c r="AR85" s="271" t="str">
        <f t="shared" si="1202"/>
        <v/>
      </c>
      <c r="ED85" s="270" t="str">
        <f t="shared" si="1198"/>
        <v>Zwe-Mex</v>
      </c>
      <c r="EE85" s="270" t="str">
        <f t="shared" si="1168"/>
        <v/>
      </c>
      <c r="EF85" s="270" t="str">
        <f t="shared" si="1169"/>
        <v/>
      </c>
      <c r="EG85" s="271" t="str">
        <f t="shared" si="1182"/>
        <v/>
      </c>
      <c r="EH85" s="271" t="str">
        <f t="shared" si="1183"/>
        <v/>
      </c>
      <c r="EI85" s="271" t="str">
        <f t="shared" si="1184"/>
        <v/>
      </c>
      <c r="EJ85" s="271" t="str">
        <f t="shared" si="1185"/>
        <v/>
      </c>
    </row>
    <row r="86" spans="1:140" x14ac:dyDescent="0.25">
      <c r="A86" s="424"/>
      <c r="B86" s="424"/>
      <c r="C86" s="424"/>
      <c r="D86" s="424"/>
      <c r="E86" s="424"/>
      <c r="F86" s="424"/>
      <c r="G86" s="424"/>
      <c r="H86" s="424"/>
      <c r="I86" s="424"/>
      <c r="J86" s="424"/>
      <c r="K86" s="424"/>
      <c r="L86" s="424"/>
      <c r="M86" s="424"/>
      <c r="N86" s="424"/>
      <c r="O86" s="424"/>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270" t="str">
        <f t="shared" si="1165"/>
        <v>Dui-Zui</v>
      </c>
      <c r="AM86" s="270" t="str">
        <f t="shared" si="1166"/>
        <v/>
      </c>
      <c r="AN86" s="270" t="str">
        <f t="shared" si="1167"/>
        <v/>
      </c>
      <c r="AO86" s="271" t="str">
        <f t="shared" si="1199"/>
        <v/>
      </c>
      <c r="AP86" s="271" t="str">
        <f t="shared" si="1200"/>
        <v/>
      </c>
      <c r="AQ86" s="271" t="str">
        <f t="shared" si="1201"/>
        <v/>
      </c>
      <c r="AR86" s="271" t="str">
        <f t="shared" si="1202"/>
        <v/>
      </c>
      <c r="ED86" s="270" t="str">
        <f t="shared" si="1198"/>
        <v>Dui-Zui</v>
      </c>
      <c r="EE86" s="270" t="str">
        <f t="shared" si="1168"/>
        <v/>
      </c>
      <c r="EF86" s="270" t="str">
        <f t="shared" si="1169"/>
        <v/>
      </c>
      <c r="EG86" s="271" t="str">
        <f t="shared" si="1182"/>
        <v/>
      </c>
      <c r="EH86" s="271" t="str">
        <f t="shared" si="1183"/>
        <v/>
      </c>
      <c r="EI86" s="271" t="str">
        <f t="shared" si="1184"/>
        <v/>
      </c>
      <c r="EJ86" s="271" t="str">
        <f t="shared" si="1185"/>
        <v/>
      </c>
    </row>
    <row r="87" spans="1:140" x14ac:dyDescent="0.25">
      <c r="A87" s="424"/>
      <c r="B87" s="424"/>
      <c r="C87" s="424"/>
      <c r="D87" s="424"/>
      <c r="E87" s="424"/>
      <c r="F87" s="424"/>
      <c r="G87" s="424"/>
      <c r="H87" s="424"/>
      <c r="I87" s="424"/>
      <c r="J87" s="424"/>
      <c r="K87" s="424"/>
      <c r="L87" s="424"/>
      <c r="M87" s="424"/>
      <c r="N87" s="424"/>
      <c r="O87" s="424"/>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270" t="str">
        <f t="shared" si="1165"/>
        <v>Pan-Bel</v>
      </c>
      <c r="AM87" s="270" t="str">
        <f t="shared" si="1166"/>
        <v/>
      </c>
      <c r="AN87" s="270" t="str">
        <f t="shared" si="1167"/>
        <v/>
      </c>
      <c r="AO87" s="271" t="str">
        <f t="shared" si="1199"/>
        <v/>
      </c>
      <c r="AP87" s="271" t="str">
        <f t="shared" si="1200"/>
        <v/>
      </c>
      <c r="AQ87" s="271" t="str">
        <f t="shared" si="1201"/>
        <v/>
      </c>
      <c r="AR87" s="271" t="str">
        <f t="shared" si="1202"/>
        <v/>
      </c>
      <c r="ED87" s="270" t="str">
        <f t="shared" si="1198"/>
        <v>Pan-Bel</v>
      </c>
      <c r="EE87" s="270" t="str">
        <f t="shared" si="1168"/>
        <v/>
      </c>
      <c r="EF87" s="270" t="str">
        <f t="shared" si="1169"/>
        <v/>
      </c>
      <c r="EG87" s="271" t="str">
        <f t="shared" si="1182"/>
        <v/>
      </c>
      <c r="EH87" s="271" t="str">
        <f t="shared" si="1183"/>
        <v/>
      </c>
      <c r="EI87" s="271" t="str">
        <f t="shared" si="1184"/>
        <v/>
      </c>
      <c r="EJ87" s="271" t="str">
        <f t="shared" si="1185"/>
        <v/>
      </c>
    </row>
    <row r="88" spans="1:140" x14ac:dyDescent="0.25">
      <c r="A88" s="424"/>
      <c r="B88" s="424"/>
      <c r="C88" s="424"/>
      <c r="D88" s="424"/>
      <c r="E88" s="424"/>
      <c r="F88" s="424"/>
      <c r="G88" s="424"/>
      <c r="H88" s="424"/>
      <c r="I88" s="424"/>
      <c r="J88" s="424"/>
      <c r="K88" s="424"/>
      <c r="L88" s="424"/>
      <c r="M88" s="424"/>
      <c r="N88" s="424"/>
      <c r="O88" s="424"/>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270" t="str">
        <f t="shared" si="1165"/>
        <v>Eng-Tun</v>
      </c>
      <c r="AM88" s="270" t="str">
        <f t="shared" si="1166"/>
        <v/>
      </c>
      <c r="AN88" s="270" t="str">
        <f t="shared" si="1167"/>
        <v/>
      </c>
      <c r="AO88" s="271" t="str">
        <f t="shared" si="1199"/>
        <v/>
      </c>
      <c r="AP88" s="271" t="str">
        <f t="shared" si="1200"/>
        <v/>
      </c>
      <c r="AQ88" s="271" t="str">
        <f t="shared" si="1201"/>
        <v/>
      </c>
      <c r="AR88" s="271" t="str">
        <f t="shared" si="1202"/>
        <v/>
      </c>
      <c r="ED88" s="270" t="str">
        <f t="shared" si="1198"/>
        <v>Eng-Tun</v>
      </c>
      <c r="EE88" s="270" t="str">
        <f t="shared" si="1168"/>
        <v/>
      </c>
      <c r="EF88" s="270" t="str">
        <f t="shared" si="1169"/>
        <v/>
      </c>
      <c r="EG88" s="271" t="str">
        <f t="shared" si="1182"/>
        <v/>
      </c>
      <c r="EH88" s="271" t="str">
        <f t="shared" si="1183"/>
        <v/>
      </c>
      <c r="EI88" s="271" t="str">
        <f t="shared" si="1184"/>
        <v/>
      </c>
      <c r="EJ88" s="271" t="str">
        <f t="shared" si="1185"/>
        <v/>
      </c>
    </row>
    <row r="89" spans="1:140" x14ac:dyDescent="0.25">
      <c r="AL89" s="270" t="str">
        <f t="shared" si="1165"/>
        <v>Tun-Bel</v>
      </c>
      <c r="AM89" s="270" t="str">
        <f t="shared" si="1166"/>
        <v/>
      </c>
      <c r="AN89" s="270" t="str">
        <f t="shared" si="1167"/>
        <v/>
      </c>
      <c r="AO89" s="271" t="str">
        <f t="shared" si="1199"/>
        <v/>
      </c>
      <c r="AP89" s="271" t="str">
        <f t="shared" si="1200"/>
        <v/>
      </c>
      <c r="AQ89" s="271" t="str">
        <f t="shared" si="1201"/>
        <v/>
      </c>
      <c r="AR89" s="271" t="str">
        <f t="shared" si="1202"/>
        <v/>
      </c>
      <c r="ED89" s="270" t="str">
        <f t="shared" si="1198"/>
        <v>Tun-Bel</v>
      </c>
      <c r="EE89" s="270" t="str">
        <f t="shared" si="1168"/>
        <v/>
      </c>
      <c r="EF89" s="270" t="str">
        <f t="shared" si="1169"/>
        <v/>
      </c>
      <c r="EG89" s="271" t="str">
        <f t="shared" si="1182"/>
        <v/>
      </c>
      <c r="EH89" s="271" t="str">
        <f t="shared" si="1183"/>
        <v/>
      </c>
      <c r="EI89" s="271" t="str">
        <f t="shared" si="1184"/>
        <v/>
      </c>
      <c r="EJ89" s="271" t="str">
        <f t="shared" si="1185"/>
        <v/>
      </c>
    </row>
    <row r="90" spans="1:140" x14ac:dyDescent="0.25">
      <c r="AL90" s="270" t="str">
        <f t="shared" si="1165"/>
        <v>Pan-Eng</v>
      </c>
      <c r="AM90" s="270" t="str">
        <f t="shared" si="1166"/>
        <v/>
      </c>
      <c r="AN90" s="270" t="str">
        <f t="shared" si="1167"/>
        <v/>
      </c>
      <c r="AO90" s="271" t="str">
        <f t="shared" si="1199"/>
        <v/>
      </c>
      <c r="AP90" s="271" t="str">
        <f t="shared" si="1200"/>
        <v/>
      </c>
      <c r="AQ90" s="271" t="str">
        <f t="shared" si="1201"/>
        <v/>
      </c>
      <c r="AR90" s="271" t="str">
        <f t="shared" si="1202"/>
        <v/>
      </c>
      <c r="ED90" s="270" t="str">
        <f t="shared" si="1198"/>
        <v>Pan-Eng</v>
      </c>
      <c r="EE90" s="270" t="str">
        <f t="shared" si="1168"/>
        <v/>
      </c>
      <c r="EF90" s="270" t="str">
        <f t="shared" si="1169"/>
        <v/>
      </c>
      <c r="EG90" s="271" t="str">
        <f t="shared" si="1182"/>
        <v/>
      </c>
      <c r="EH90" s="271" t="str">
        <f t="shared" si="1183"/>
        <v/>
      </c>
      <c r="EI90" s="271" t="str">
        <f t="shared" si="1184"/>
        <v/>
      </c>
      <c r="EJ90" s="271" t="str">
        <f t="shared" si="1185"/>
        <v/>
      </c>
    </row>
    <row r="91" spans="1:140" x14ac:dyDescent="0.25">
      <c r="AL91" s="270" t="str">
        <f t="shared" si="1165"/>
        <v>Tun-Pan</v>
      </c>
      <c r="AM91" s="270" t="str">
        <f t="shared" si="1166"/>
        <v/>
      </c>
      <c r="AN91" s="270" t="str">
        <f t="shared" si="1167"/>
        <v/>
      </c>
      <c r="AO91" s="271" t="str">
        <f t="shared" si="1199"/>
        <v/>
      </c>
      <c r="AP91" s="271" t="str">
        <f t="shared" si="1200"/>
        <v/>
      </c>
      <c r="AQ91" s="271" t="str">
        <f t="shared" si="1201"/>
        <v/>
      </c>
      <c r="AR91" s="271" t="str">
        <f t="shared" si="1202"/>
        <v/>
      </c>
      <c r="ED91" s="270" t="str">
        <f t="shared" si="1198"/>
        <v>Tun-Pan</v>
      </c>
      <c r="EE91" s="270" t="str">
        <f t="shared" si="1168"/>
        <v/>
      </c>
      <c r="EF91" s="270" t="str">
        <f t="shared" si="1169"/>
        <v/>
      </c>
      <c r="EG91" s="271" t="str">
        <f t="shared" si="1182"/>
        <v/>
      </c>
      <c r="EH91" s="271" t="str">
        <f t="shared" si="1183"/>
        <v/>
      </c>
      <c r="EI91" s="271" t="str">
        <f t="shared" si="1184"/>
        <v/>
      </c>
      <c r="EJ91" s="271" t="str">
        <f t="shared" si="1185"/>
        <v/>
      </c>
    </row>
    <row r="92" spans="1:140" x14ac:dyDescent="0.25">
      <c r="AL92" s="270" t="str">
        <f t="shared" si="1165"/>
        <v>Bel-Eng</v>
      </c>
      <c r="AM92" s="270" t="str">
        <f t="shared" si="1166"/>
        <v/>
      </c>
      <c r="AN92" s="270" t="str">
        <f t="shared" si="1167"/>
        <v/>
      </c>
      <c r="AO92" s="271" t="str">
        <f t="shared" si="1199"/>
        <v/>
      </c>
      <c r="AP92" s="271" t="str">
        <f t="shared" si="1200"/>
        <v/>
      </c>
      <c r="AQ92" s="271" t="str">
        <f t="shared" si="1201"/>
        <v/>
      </c>
      <c r="AR92" s="271" t="str">
        <f t="shared" si="1202"/>
        <v/>
      </c>
      <c r="ED92" s="270" t="str">
        <f t="shared" si="1198"/>
        <v>Bel-Eng</v>
      </c>
      <c r="EE92" s="270" t="str">
        <f t="shared" si="1168"/>
        <v/>
      </c>
      <c r="EF92" s="270" t="str">
        <f t="shared" si="1169"/>
        <v/>
      </c>
      <c r="EG92" s="271" t="str">
        <f t="shared" si="1182"/>
        <v/>
      </c>
      <c r="EH92" s="271" t="str">
        <f t="shared" si="1183"/>
        <v/>
      </c>
      <c r="EI92" s="271" t="str">
        <f t="shared" si="1184"/>
        <v/>
      </c>
      <c r="EJ92" s="271" t="str">
        <f t="shared" si="1185"/>
        <v/>
      </c>
    </row>
    <row r="93" spans="1:140" x14ac:dyDescent="0.25">
      <c r="AL93" s="270" t="str">
        <f t="shared" si="1165"/>
        <v>Jap-Col</v>
      </c>
      <c r="AM93" s="270" t="str">
        <f t="shared" si="1166"/>
        <v/>
      </c>
      <c r="AN93" s="270" t="str">
        <f t="shared" si="1167"/>
        <v/>
      </c>
      <c r="AO93" s="271" t="str">
        <f t="shared" si="1199"/>
        <v/>
      </c>
      <c r="AP93" s="271" t="str">
        <f t="shared" si="1200"/>
        <v/>
      </c>
      <c r="AQ93" s="271" t="str">
        <f t="shared" si="1201"/>
        <v/>
      </c>
      <c r="AR93" s="271" t="str">
        <f t="shared" si="1202"/>
        <v/>
      </c>
      <c r="ED93" s="270" t="str">
        <f t="shared" si="1198"/>
        <v>Jap-Col</v>
      </c>
      <c r="EE93" s="270" t="str">
        <f t="shared" si="1168"/>
        <v/>
      </c>
      <c r="EF93" s="270" t="str">
        <f t="shared" si="1169"/>
        <v/>
      </c>
      <c r="EG93" s="271" t="str">
        <f t="shared" si="1182"/>
        <v/>
      </c>
      <c r="EH93" s="271" t="str">
        <f t="shared" si="1183"/>
        <v/>
      </c>
      <c r="EI93" s="271" t="str">
        <f t="shared" si="1184"/>
        <v/>
      </c>
      <c r="EJ93" s="271" t="str">
        <f t="shared" si="1185"/>
        <v/>
      </c>
    </row>
    <row r="94" spans="1:140" x14ac:dyDescent="0.25">
      <c r="AL94" s="270" t="str">
        <f t="shared" si="1165"/>
        <v>Sen-Pol</v>
      </c>
      <c r="AM94" s="270" t="str">
        <f t="shared" si="1166"/>
        <v/>
      </c>
      <c r="AN94" s="270" t="str">
        <f t="shared" si="1167"/>
        <v/>
      </c>
      <c r="AO94" s="271" t="str">
        <f t="shared" si="1199"/>
        <v/>
      </c>
      <c r="AP94" s="271" t="str">
        <f t="shared" si="1200"/>
        <v/>
      </c>
      <c r="AQ94" s="271" t="str">
        <f t="shared" si="1201"/>
        <v/>
      </c>
      <c r="AR94" s="271" t="str">
        <f t="shared" si="1202"/>
        <v/>
      </c>
      <c r="ED94" s="270" t="str">
        <f t="shared" si="1198"/>
        <v>Sen-Pol</v>
      </c>
      <c r="EE94" s="270" t="str">
        <f t="shared" si="1168"/>
        <v/>
      </c>
      <c r="EF94" s="270" t="str">
        <f t="shared" si="1169"/>
        <v/>
      </c>
      <c r="EG94" s="271" t="str">
        <f t="shared" si="1182"/>
        <v/>
      </c>
      <c r="EH94" s="271" t="str">
        <f t="shared" si="1183"/>
        <v/>
      </c>
      <c r="EI94" s="271" t="str">
        <f t="shared" si="1184"/>
        <v/>
      </c>
      <c r="EJ94" s="271" t="str">
        <f t="shared" si="1185"/>
        <v/>
      </c>
    </row>
    <row r="95" spans="1:140" x14ac:dyDescent="0.25">
      <c r="AL95" s="270" t="str">
        <f t="shared" si="1165"/>
        <v>Sen-Jap</v>
      </c>
      <c r="AM95" s="270" t="str">
        <f t="shared" si="1166"/>
        <v/>
      </c>
      <c r="AN95" s="270" t="str">
        <f t="shared" si="1167"/>
        <v/>
      </c>
      <c r="AO95" s="271" t="str">
        <f t="shared" si="1199"/>
        <v/>
      </c>
      <c r="AP95" s="271" t="str">
        <f t="shared" si="1200"/>
        <v/>
      </c>
      <c r="AQ95" s="271" t="str">
        <f t="shared" si="1201"/>
        <v/>
      </c>
      <c r="AR95" s="271" t="str">
        <f t="shared" si="1202"/>
        <v/>
      </c>
      <c r="ED95" s="270" t="str">
        <f t="shared" si="1198"/>
        <v>Sen-Jap</v>
      </c>
      <c r="EE95" s="270" t="str">
        <f t="shared" si="1168"/>
        <v/>
      </c>
      <c r="EF95" s="270" t="str">
        <f t="shared" si="1169"/>
        <v/>
      </c>
      <c r="EG95" s="271" t="str">
        <f t="shared" si="1182"/>
        <v/>
      </c>
      <c r="EH95" s="271" t="str">
        <f t="shared" si="1183"/>
        <v/>
      </c>
      <c r="EI95" s="271" t="str">
        <f t="shared" si="1184"/>
        <v/>
      </c>
      <c r="EJ95" s="271" t="str">
        <f t="shared" si="1185"/>
        <v/>
      </c>
    </row>
    <row r="96" spans="1:140" x14ac:dyDescent="0.25">
      <c r="AL96" s="270" t="str">
        <f t="shared" si="1165"/>
        <v>Col-Pol</v>
      </c>
      <c r="AM96" s="270" t="str">
        <f t="shared" si="1166"/>
        <v/>
      </c>
      <c r="AN96" s="270" t="str">
        <f t="shared" si="1167"/>
        <v/>
      </c>
      <c r="AO96" s="271" t="str">
        <f t="shared" si="1199"/>
        <v/>
      </c>
      <c r="AP96" s="271" t="str">
        <f t="shared" si="1200"/>
        <v/>
      </c>
      <c r="AQ96" s="271" t="str">
        <f t="shared" si="1201"/>
        <v/>
      </c>
      <c r="AR96" s="271" t="str">
        <f t="shared" si="1202"/>
        <v/>
      </c>
      <c r="ED96" s="270" t="str">
        <f t="shared" si="1198"/>
        <v>Col-Pol</v>
      </c>
      <c r="EE96" s="270" t="str">
        <f t="shared" si="1168"/>
        <v/>
      </c>
      <c r="EF96" s="270" t="str">
        <f t="shared" si="1169"/>
        <v/>
      </c>
      <c r="EG96" s="271" t="str">
        <f t="shared" si="1182"/>
        <v/>
      </c>
      <c r="EH96" s="271" t="str">
        <f t="shared" si="1183"/>
        <v/>
      </c>
      <c r="EI96" s="271" t="str">
        <f t="shared" si="1184"/>
        <v/>
      </c>
      <c r="EJ96" s="271" t="str">
        <f t="shared" si="1185"/>
        <v/>
      </c>
    </row>
    <row r="97" spans="38:140" x14ac:dyDescent="0.25">
      <c r="AL97" s="270" t="str">
        <f t="shared" si="1165"/>
        <v>Pol-Jap</v>
      </c>
      <c r="AM97" s="270" t="str">
        <f t="shared" si="1166"/>
        <v/>
      </c>
      <c r="AN97" s="270" t="str">
        <f t="shared" si="1167"/>
        <v/>
      </c>
      <c r="AO97" s="271" t="str">
        <f t="shared" si="1199"/>
        <v/>
      </c>
      <c r="AP97" s="271" t="str">
        <f t="shared" si="1200"/>
        <v/>
      </c>
      <c r="AQ97" s="271" t="str">
        <f t="shared" si="1201"/>
        <v/>
      </c>
      <c r="AR97" s="271" t="str">
        <f t="shared" si="1202"/>
        <v/>
      </c>
      <c r="ED97" s="270" t="str">
        <f t="shared" si="1198"/>
        <v>Pol-Jap</v>
      </c>
      <c r="EE97" s="270" t="str">
        <f t="shared" si="1168"/>
        <v/>
      </c>
      <c r="EF97" s="270" t="str">
        <f t="shared" si="1169"/>
        <v/>
      </c>
      <c r="EG97" s="271" t="str">
        <f t="shared" si="1182"/>
        <v/>
      </c>
      <c r="EH97" s="271" t="str">
        <f t="shared" si="1183"/>
        <v/>
      </c>
      <c r="EI97" s="271" t="str">
        <f t="shared" si="1184"/>
        <v/>
      </c>
      <c r="EJ97" s="271" t="str">
        <f t="shared" si="1185"/>
        <v/>
      </c>
    </row>
    <row r="98" spans="38:140" x14ac:dyDescent="0.25">
      <c r="AL98" s="270" t="str">
        <f t="shared" si="1165"/>
        <v>Col-Sen</v>
      </c>
      <c r="AM98" s="270" t="str">
        <f t="shared" si="1166"/>
        <v/>
      </c>
      <c r="AN98" s="270" t="str">
        <f t="shared" si="1167"/>
        <v/>
      </c>
      <c r="AO98" s="271" t="str">
        <f t="shared" si="1199"/>
        <v/>
      </c>
      <c r="AP98" s="271" t="str">
        <f t="shared" si="1200"/>
        <v/>
      </c>
      <c r="AQ98" s="271" t="str">
        <f t="shared" si="1201"/>
        <v/>
      </c>
      <c r="AR98" s="271" t="str">
        <f t="shared" si="1202"/>
        <v/>
      </c>
      <c r="ED98" s="270" t="str">
        <f t="shared" si="1198"/>
        <v>Col-Sen</v>
      </c>
      <c r="EE98" s="270" t="str">
        <f t="shared" si="1168"/>
        <v/>
      </c>
      <c r="EF98" s="270" t="str">
        <f t="shared" si="1169"/>
        <v/>
      </c>
      <c r="EG98" s="271" t="str">
        <f t="shared" si="1182"/>
        <v/>
      </c>
      <c r="EH98" s="271" t="str">
        <f t="shared" si="1183"/>
        <v/>
      </c>
      <c r="EI98" s="271" t="str">
        <f t="shared" si="1184"/>
        <v/>
      </c>
      <c r="EJ98" s="271" t="str">
        <f t="shared" si="1185"/>
        <v/>
      </c>
    </row>
  </sheetData>
  <sheetProtection password="CEF5" sheet="1" objects="1" scenarios="1" selectLockedCells="1"/>
  <mergeCells count="118">
    <mergeCell ref="A69:B69"/>
    <mergeCell ref="A70:B70"/>
    <mergeCell ref="A71:B71"/>
    <mergeCell ref="A72:B72"/>
    <mergeCell ref="P69:Q69"/>
    <mergeCell ref="P70:Q70"/>
    <mergeCell ref="P71:Q71"/>
    <mergeCell ref="A1:O1"/>
    <mergeCell ref="H2:I2"/>
    <mergeCell ref="N2:O2"/>
    <mergeCell ref="H70:I70"/>
    <mergeCell ref="N70:O70"/>
    <mergeCell ref="H71:I71"/>
    <mergeCell ref="N71:O71"/>
    <mergeCell ref="H72:I72"/>
    <mergeCell ref="N72:O72"/>
    <mergeCell ref="R2:Z2"/>
    <mergeCell ref="AC2:AK2"/>
    <mergeCell ref="R51:T51"/>
    <mergeCell ref="U51:W51"/>
    <mergeCell ref="X51:Z51"/>
    <mergeCell ref="AC51:AE51"/>
    <mergeCell ref="AF51:AH51"/>
    <mergeCell ref="P1:AK1"/>
    <mergeCell ref="R53:T53"/>
    <mergeCell ref="U53:W53"/>
    <mergeCell ref="X53:Z53"/>
    <mergeCell ref="AC53:AE53"/>
    <mergeCell ref="AF53:AH53"/>
    <mergeCell ref="AI53:AK53"/>
    <mergeCell ref="AI51:AK51"/>
    <mergeCell ref="R52:T52"/>
    <mergeCell ref="U52:W52"/>
    <mergeCell ref="X52:Z52"/>
    <mergeCell ref="AC52:AE52"/>
    <mergeCell ref="AF52:AH52"/>
    <mergeCell ref="AI52:AK52"/>
    <mergeCell ref="R55:T55"/>
    <mergeCell ref="U55:W55"/>
    <mergeCell ref="X55:Z55"/>
    <mergeCell ref="AC55:AE55"/>
    <mergeCell ref="AF55:AH55"/>
    <mergeCell ref="AI55:AK55"/>
    <mergeCell ref="R54:T54"/>
    <mergeCell ref="U54:W54"/>
    <mergeCell ref="X54:Z54"/>
    <mergeCell ref="AC54:AE54"/>
    <mergeCell ref="AF54:AH54"/>
    <mergeCell ref="AI54:AK54"/>
    <mergeCell ref="R57:T57"/>
    <mergeCell ref="U57:W57"/>
    <mergeCell ref="X57:Z57"/>
    <mergeCell ref="AC57:AE57"/>
    <mergeCell ref="AF57:AH57"/>
    <mergeCell ref="AI57:AK57"/>
    <mergeCell ref="R56:T56"/>
    <mergeCell ref="U56:W56"/>
    <mergeCell ref="X56:Z56"/>
    <mergeCell ref="AC56:AE56"/>
    <mergeCell ref="AF56:AH56"/>
    <mergeCell ref="AI56:AK56"/>
    <mergeCell ref="R59:T59"/>
    <mergeCell ref="U59:W59"/>
    <mergeCell ref="X59:Z59"/>
    <mergeCell ref="AC59:AE59"/>
    <mergeCell ref="AF59:AH59"/>
    <mergeCell ref="AI59:AK59"/>
    <mergeCell ref="R58:T58"/>
    <mergeCell ref="U58:W58"/>
    <mergeCell ref="X58:Z58"/>
    <mergeCell ref="AC58:AE58"/>
    <mergeCell ref="AF58:AH58"/>
    <mergeCell ref="AI58:AK58"/>
    <mergeCell ref="W62:Z62"/>
    <mergeCell ref="AH62:AK62"/>
    <mergeCell ref="W63:Z63"/>
    <mergeCell ref="AH63:AK63"/>
    <mergeCell ref="W60:Z60"/>
    <mergeCell ref="AH60:AK60"/>
    <mergeCell ref="W61:Z61"/>
    <mergeCell ref="AH61:AK61"/>
    <mergeCell ref="R60:U60"/>
    <mergeCell ref="R61:U61"/>
    <mergeCell ref="R62:U62"/>
    <mergeCell ref="R63:U63"/>
    <mergeCell ref="AC61:AF61"/>
    <mergeCell ref="AC62:AF62"/>
    <mergeCell ref="AC63:AF63"/>
    <mergeCell ref="AC60:AF60"/>
    <mergeCell ref="AH67:AK67"/>
    <mergeCell ref="H69:I69"/>
    <mergeCell ref="N69:O69"/>
    <mergeCell ref="W64:Z64"/>
    <mergeCell ref="AH64:AK64"/>
    <mergeCell ref="W65:Z65"/>
    <mergeCell ref="AH65:AK65"/>
    <mergeCell ref="W66:Z66"/>
    <mergeCell ref="AH66:AK66"/>
    <mergeCell ref="R64:U64"/>
    <mergeCell ref="R65:U65"/>
    <mergeCell ref="R66:U66"/>
    <mergeCell ref="AC64:AF64"/>
    <mergeCell ref="AC65:AF65"/>
    <mergeCell ref="AC66:AF66"/>
    <mergeCell ref="W67:Z67"/>
    <mergeCell ref="R67:U67"/>
    <mergeCell ref="AC67:AF67"/>
    <mergeCell ref="A75:O88"/>
    <mergeCell ref="P75:AK88"/>
    <mergeCell ref="P72:Q72"/>
    <mergeCell ref="A73:B73"/>
    <mergeCell ref="H73:I73"/>
    <mergeCell ref="N73:O73"/>
    <mergeCell ref="P73:Q73"/>
    <mergeCell ref="A74:B74"/>
    <mergeCell ref="H74:I74"/>
    <mergeCell ref="N74:O74"/>
    <mergeCell ref="P74:Q74"/>
  </mergeCells>
  <conditionalFormatting sqref="J52:J67">
    <cfRule type="expression" dxfId="33" priority="124">
      <formula>AND(LEN(H52&amp;I52)&gt;1,H52=I52)</formula>
    </cfRule>
  </conditionalFormatting>
  <conditionalFormatting sqref="M52:M67">
    <cfRule type="expression" dxfId="32" priority="127">
      <formula>AND(LEN(N52&amp;O52)&gt;1,N52=O52)</formula>
    </cfRule>
    <cfRule type="expression" dxfId="31" priority="133">
      <formula>AND($M52=$J52,LEN($H52&amp;$I52)&gt;1,LEN($N52&amp;$O52)&gt;1,$H52=$I52,$N52=$O52)</formula>
    </cfRule>
  </conditionalFormatting>
  <conditionalFormatting sqref="AA60:AA67">
    <cfRule type="expression" dxfId="30" priority="123">
      <formula>AND(AA60=0,OR(R60="",W60=""))</formula>
    </cfRule>
  </conditionalFormatting>
  <conditionalFormatting sqref="R4:Y7 R10:Y13 R16:Y19 R22:Y25 R28:Y31 R34:Y37 R40:Y43 R46:Y49 AC4:AJ7 AC10:AJ13 AC16:AJ19 AC22:AJ25 AC28:AJ31 AC34:AJ37 AC40:AJ43 AC46:AJ49">
    <cfRule type="expression" dxfId="29" priority="117">
      <formula>$R4=0</formula>
    </cfRule>
  </conditionalFormatting>
  <conditionalFormatting sqref="O3:O50 O52:O67 I3:I50 I52:I67">
    <cfRule type="expression" dxfId="28" priority="118">
      <formula>COUNTA(OFFSET(I3,0,-1,1,2))=2</formula>
    </cfRule>
  </conditionalFormatting>
  <conditionalFormatting sqref="R52:Z59">
    <cfRule type="expression" dxfId="27" priority="99">
      <formula>AND(COUNTIF($R52:$Z52,"  ")&lt;&gt;3,COUNTIF($Z$2:$Z$49,R$51&amp;$Q52)&lt;&gt;1)</formula>
    </cfRule>
  </conditionalFormatting>
  <conditionalFormatting sqref="Z4:Z7 Z10:Z13 Z16:Z19 Z22:Z25 Z28:Z31 Z34:Z37 Z40:Z43 Z46:Z49 AK4:AK7 AK10:AK13 AK16:AK19 AK22:AK25 AK28:AK31 AK34:AK37 AK40:AK43 AK46:AK49">
    <cfRule type="expression" dxfId="26" priority="42">
      <formula>AND(LEN(Z4)&gt;1,COUNTIF(Z$4:Z$49,Z4)&gt;1)</formula>
    </cfRule>
  </conditionalFormatting>
  <conditionalFormatting sqref="AC52:AK59">
    <cfRule type="expression" dxfId="25" priority="104">
      <formula>AND(COUNTIF($AC52:$AK52,"  ")&lt;&gt;3,COUNTIF($AK$2:$AK$49,AC$51&amp;$Q52)&lt;&gt;1)</formula>
    </cfRule>
  </conditionalFormatting>
  <conditionalFormatting sqref="R52:Z59 AC52:AK59 R60:R67 V60:Z67 AH60:AK67">
    <cfRule type="expression" dxfId="24" priority="105">
      <formula>ISNA(R52)</formula>
    </cfRule>
  </conditionalFormatting>
  <conditionalFormatting sqref="BQ1:DG50 FI1:GY50">
    <cfRule type="expression" dxfId="23" priority="1" stopIfTrue="1">
      <formula>AND($AX1&lt;&gt;"",BQ$2="Plaats",COUNTIF(OFFSET(BQ1,1-$AY1,0,4),BQ1)&lt;&gt;1)</formula>
    </cfRule>
  </conditionalFormatting>
  <conditionalFormatting sqref="N3:O50 N52:O67">
    <cfRule type="expression" dxfId="22" priority="119">
      <formula>H3=N3</formula>
    </cfRule>
    <cfRule type="expression" dxfId="21" priority="121">
      <formula>$N3-$O3=$H3-$I3</formula>
    </cfRule>
    <cfRule type="expression" dxfId="20" priority="131">
      <formula>AND(LEN($H3&amp;$I3)&gt;1,LEN($N3&amp;$O3)&gt;1,IF($H3&lt;$I3,1,IF($H3&gt;$I3,2,3))=IF($N3&lt;$O3,1,IF($N3&gt;$O3,2,3)))</formula>
    </cfRule>
  </conditionalFormatting>
  <conditionalFormatting sqref="V4:Z7 V10:Z13 V16:Z19 V22:Z25 V28:Z31 V34:Z37 V40:Z43 V46:Z49">
    <cfRule type="expression" dxfId="19" priority="11">
      <formula>AND(V4=AG4,$AC4=3)</formula>
    </cfRule>
  </conditionalFormatting>
  <conditionalFormatting sqref="AC60 AG67">
    <cfRule type="expression" dxfId="18" priority="33">
      <formula>ISNA(AC60)</formula>
    </cfRule>
  </conditionalFormatting>
  <conditionalFormatting sqref="R52:Z59 R60:U67 W60:Z67">
    <cfRule type="expression" dxfId="17" priority="2">
      <formula>IF(LEN(R52)&gt;1,R52=AC52)</formula>
    </cfRule>
  </conditionalFormatting>
  <dataValidations count="8">
    <dataValidation type="list" allowBlank="1" showInputMessage="1" showErrorMessage="1" errorTitle="Uitslag na verlenging!" error="TV = Thuisteam wint na verlenging_x000a_TS = Thuisteam wint na strafschoppen_x000a_UV = Uitteam wint na verlenging_x000a_UV = Uitteam wint na strafschoppen_x000a_" sqref="J52:J67">
      <formula1>"TV,TS,UV,US"</formula1>
    </dataValidation>
    <dataValidation type="whole" allowBlank="1" showInputMessage="1" showErrorMessage="1" errorTitle="Doelpunten 'uitteam' " error="Vul hier een cijfer in (0 tot 9)" sqref="I52:I67 N3 O52:O67 O3:O50 I3:I50">
      <formula1>0</formula1>
      <formula2>9</formula2>
    </dataValidation>
    <dataValidation type="whole" allowBlank="1" showInputMessage="1" showErrorMessage="1" errorTitle="Doelpunten 'thuisteam' " error="Vul hier een cijfer in (0 tot 9)" sqref="N52:N67 H52:H67 N4:N50 H3:H50">
      <formula1>0</formula1>
      <formula2>9</formula2>
    </dataValidation>
    <dataValidation type="list" allowBlank="1" showInputMessage="1" showErrorMessage="1" sqref="M52:M67">
      <formula1>"TV,TS,UV,US"</formula1>
    </dataValidation>
    <dataValidation type="decimal" allowBlank="1" showInputMessage="1" showErrorMessage="1" error="voorbeeld: _x000a_vul voor 50% 0,50 in" sqref="H73:I73">
      <formula1>0</formula1>
      <formula2>1</formula2>
    </dataValidation>
    <dataValidation type="whole" operator="greaterThanOrEqual" allowBlank="1" showInputMessage="1" showErrorMessage="1" sqref="H69:I72">
      <formula1>0</formula1>
    </dataValidation>
    <dataValidation type="list" errorStyle="warning" allowBlank="1" showInputMessage="1" showErrorMessage="1" errorTitle="Wijkt af van formule" error="Wijkt af van formule" sqref="R52:Z59">
      <formula1>",=Plaatsing123"</formula1>
    </dataValidation>
    <dataValidation type="list" errorStyle="warning" allowBlank="1" showInputMessage="1" showErrorMessage="1" errorTitle="Wijkt af van formule" error="Wijkt af van formule" sqref="AC52:AK59">
      <formula1>",=Plaatsing123_werkelijk"</formula1>
    </dataValidation>
  </dataValidations>
  <hyperlinks>
    <hyperlink ref="AC72" r:id="rId1"/>
  </hyperlinks>
  <printOptions horizontalCentered="1"/>
  <pageMargins left="0.51181102362204722" right="0.51181102362204722" top="0.51181102362204722" bottom="0.51181102362204722" header="0.31496062992125984" footer="0.31496062992125984"/>
  <pageSetup paperSize="8" fitToWidth="2" orientation="portrait" r:id="rId2"/>
  <headerFooter>
    <oddFooter>&amp;LPrintdatum: &amp;D (&amp;T)&amp;C&amp;F, &amp;A&amp;RPagina  &amp;P van &amp;N</oddFooter>
  </headerFooter>
  <colBreaks count="1" manualBreakCount="1">
    <brk id="15" max="73" man="1"/>
  </col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H98"/>
  <sheetViews>
    <sheetView zoomScale="105" zoomScaleNormal="105" workbookViewId="0">
      <selection activeCell="F26" sqref="F26"/>
    </sheetView>
  </sheetViews>
  <sheetFormatPr defaultRowHeight="15" x14ac:dyDescent="0.25"/>
  <cols>
    <col min="1" max="1" width="7" bestFit="1" customWidth="1"/>
    <col min="2" max="2" width="10.5703125" style="151" bestFit="1" customWidth="1"/>
    <col min="3" max="3" width="7.5703125" style="152" bestFit="1" customWidth="1"/>
    <col min="4" max="4" width="7.7109375" style="7" bestFit="1" customWidth="1"/>
    <col min="5" max="5" width="14.140625" style="153" bestFit="1" customWidth="1"/>
    <col min="6" max="7" width="18" style="8" customWidth="1"/>
    <col min="8" max="8" width="6.42578125" customWidth="1"/>
    <col min="9" max="9" width="5.28515625" customWidth="1"/>
    <col min="10" max="10" width="4.42578125" bestFit="1" customWidth="1"/>
    <col min="11" max="11" width="5.7109375" style="154" bestFit="1" customWidth="1"/>
    <col min="12" max="12" width="5.42578125" style="206" bestFit="1" customWidth="1"/>
    <col min="13" max="13" width="4.42578125" bestFit="1" customWidth="1"/>
    <col min="14" max="14" width="6.42578125" customWidth="1"/>
    <col min="15" max="15" width="5.28515625" customWidth="1"/>
    <col min="16" max="16" width="5.42578125" style="159" bestFit="1" customWidth="1"/>
    <col min="17" max="17" width="18" style="158" customWidth="1"/>
    <col min="18" max="22" width="5.140625" style="160" customWidth="1"/>
    <col min="23" max="26" width="5.140625" style="158" customWidth="1"/>
    <col min="27" max="27" width="5.7109375" style="159" customWidth="1"/>
    <col min="28" max="28" width="5.7109375" style="160" customWidth="1"/>
    <col min="29" max="37" width="5.140625" style="158" customWidth="1"/>
    <col min="38" max="38" width="9.28515625" style="158" hidden="1" customWidth="1"/>
    <col min="39" max="44" width="7" style="158" hidden="1" customWidth="1"/>
    <col min="45" max="66" width="5" style="160" hidden="1" customWidth="1"/>
    <col min="67" max="67" width="5" style="158" hidden="1" customWidth="1"/>
    <col min="68" max="68" width="31.140625" style="161" hidden="1" customWidth="1"/>
    <col min="69" max="69" width="8.5703125" style="161" hidden="1" customWidth="1"/>
    <col min="70" max="70" width="8.28515625" style="161" hidden="1" customWidth="1"/>
    <col min="71" max="71" width="8.5703125" style="161" hidden="1" customWidth="1"/>
    <col min="72" max="73" width="2.42578125" style="161" hidden="1" customWidth="1"/>
    <col min="74" max="74" width="12" style="286" hidden="1" customWidth="1"/>
    <col min="75" max="75" width="6" style="161" hidden="1" customWidth="1"/>
    <col min="76" max="76" width="8.28515625" style="161" hidden="1" customWidth="1"/>
    <col min="77" max="77" width="8.5703125" style="161" hidden="1" customWidth="1"/>
    <col min="78" max="78" width="2.42578125" style="161" hidden="1" customWidth="1"/>
    <col min="79" max="79" width="2.42578125" style="286" hidden="1" customWidth="1"/>
    <col min="80" max="80" width="12" style="286" hidden="1" customWidth="1"/>
    <col min="81" max="81" width="6" style="161" hidden="1" customWidth="1"/>
    <col min="82" max="82" width="8.28515625" style="161" hidden="1" customWidth="1"/>
    <col min="83" max="83" width="8.5703125" style="161" hidden="1" customWidth="1"/>
    <col min="84" max="84" width="2.42578125" style="161" hidden="1" customWidth="1"/>
    <col min="85" max="85" width="2.42578125" style="286" hidden="1" customWidth="1"/>
    <col min="86" max="86" width="11.85546875" style="161" hidden="1" customWidth="1"/>
    <col min="87" max="87" width="6" style="161" hidden="1" customWidth="1"/>
    <col min="88" max="88" width="8.28515625" style="161" hidden="1" customWidth="1"/>
    <col min="89" max="89" width="8.5703125" style="161" hidden="1" customWidth="1"/>
    <col min="90" max="90" width="2.42578125" style="161" hidden="1" customWidth="1"/>
    <col min="91" max="91" width="2.42578125" style="286" hidden="1" customWidth="1"/>
    <col min="92" max="92" width="11.85546875" style="161" hidden="1" customWidth="1"/>
    <col min="93" max="93" width="6" style="161" hidden="1" customWidth="1"/>
    <col min="94" max="94" width="8.28515625" style="161" hidden="1" customWidth="1"/>
    <col min="95" max="95" width="8.5703125" style="161" hidden="1" customWidth="1"/>
    <col min="96" max="96" width="2.42578125" style="161" hidden="1" customWidth="1"/>
    <col min="97" max="97" width="2.42578125" style="286" hidden="1" customWidth="1"/>
    <col min="98" max="98" width="12" style="161" hidden="1" customWidth="1"/>
    <col min="99" max="99" width="6" style="161" hidden="1" customWidth="1"/>
    <col min="100" max="100" width="8.28515625" style="161" hidden="1" customWidth="1"/>
    <col min="101" max="101" width="8.5703125" style="161" hidden="1" customWidth="1"/>
    <col min="102" max="102" width="2.42578125" style="161" hidden="1" customWidth="1"/>
    <col min="103" max="103" width="2.42578125" style="286" hidden="1" customWidth="1"/>
    <col min="104" max="104" width="11.85546875" style="161" hidden="1" customWidth="1"/>
    <col min="105" max="105" width="6" style="161" hidden="1" customWidth="1"/>
    <col min="106" max="106" width="8.28515625" style="161" hidden="1" customWidth="1"/>
    <col min="107" max="107" width="8.5703125" style="161" hidden="1" customWidth="1"/>
    <col min="108" max="108" width="8.28515625" style="161" hidden="1" customWidth="1"/>
    <col min="109" max="109" width="8.5703125" style="161" hidden="1" customWidth="1"/>
    <col min="110" max="110" width="8.28515625" style="161" hidden="1" customWidth="1"/>
    <col min="111" max="111" width="8.5703125" style="161" hidden="1" customWidth="1"/>
    <col min="112" max="112" width="7.28515625" style="174" hidden="1" customWidth="1"/>
    <col min="113" max="113" width="6.28515625" style="174" hidden="1" customWidth="1"/>
    <col min="114" max="114" width="13.42578125" style="174" hidden="1" customWidth="1"/>
    <col min="115" max="115" width="12" style="174" hidden="1" customWidth="1"/>
    <col min="116" max="116" width="3" style="174" hidden="1" customWidth="1"/>
    <col min="117" max="117" width="3" style="161" hidden="1" customWidth="1"/>
    <col min="118" max="118" width="5.28515625" style="157" hidden="1" customWidth="1"/>
    <col min="119" max="119" width="13.42578125" style="157" hidden="1" customWidth="1"/>
    <col min="120" max="120" width="14.5703125" style="157" hidden="1" customWidth="1"/>
    <col min="121" max="121" width="13.42578125" style="157" hidden="1" customWidth="1"/>
    <col min="122" max="122" width="5.28515625" style="157" hidden="1" customWidth="1"/>
    <col min="123" max="123" width="7.28515625" style="174" hidden="1" customWidth="1"/>
    <col min="124" max="124" width="6.28515625" style="174" hidden="1" customWidth="1"/>
    <col min="125" max="125" width="13.42578125" style="174" hidden="1" customWidth="1"/>
    <col min="126" max="126" width="12" style="174" hidden="1" customWidth="1"/>
    <col min="127" max="127" width="3.140625" style="174" hidden="1" customWidth="1"/>
    <col min="128" max="128" width="2.5703125" style="161" hidden="1" customWidth="1"/>
    <col min="129" max="129" width="8.28515625" style="157" hidden="1" customWidth="1"/>
    <col min="130" max="130" width="13" style="157" hidden="1" customWidth="1"/>
    <col min="131" max="132" width="10" style="157" hidden="1" customWidth="1"/>
    <col min="133" max="133" width="5.28515625" style="157" hidden="1" customWidth="1"/>
    <col min="134" max="134" width="9.28515625" style="158" hidden="1" customWidth="1"/>
    <col min="135" max="140" width="7" style="158" hidden="1" customWidth="1"/>
    <col min="141" max="162" width="5" style="160" hidden="1" customWidth="1"/>
    <col min="163" max="163" width="5" style="158" hidden="1" customWidth="1"/>
    <col min="164" max="164" width="31.140625" style="161" hidden="1" customWidth="1"/>
    <col min="165" max="165" width="8.5703125" style="161" hidden="1" customWidth="1"/>
    <col min="166" max="166" width="8.28515625" style="161" hidden="1" customWidth="1"/>
    <col min="167" max="167" width="8.5703125" style="161" hidden="1" customWidth="1"/>
    <col min="168" max="169" width="2.42578125" style="161" hidden="1" customWidth="1"/>
    <col min="170" max="170" width="12" style="286" hidden="1" customWidth="1"/>
    <col min="171" max="171" width="6" style="161" hidden="1" customWidth="1"/>
    <col min="172" max="172" width="8.28515625" style="161" hidden="1" customWidth="1"/>
    <col min="173" max="173" width="8.5703125" style="161" hidden="1" customWidth="1"/>
    <col min="174" max="174" width="2.42578125" style="161" hidden="1" customWidth="1"/>
    <col min="175" max="175" width="2.42578125" style="286" hidden="1" customWidth="1"/>
    <col min="176" max="176" width="12" style="286" hidden="1" customWidth="1"/>
    <col min="177" max="177" width="6" style="161" hidden="1" customWidth="1"/>
    <col min="178" max="178" width="8.28515625" style="161" hidden="1" customWidth="1"/>
    <col min="179" max="179" width="8.5703125" style="161" hidden="1" customWidth="1"/>
    <col min="180" max="180" width="2.42578125" style="161" hidden="1" customWidth="1"/>
    <col min="181" max="181" width="2.42578125" style="286" hidden="1" customWidth="1"/>
    <col min="182" max="182" width="11.85546875" style="161" hidden="1" customWidth="1"/>
    <col min="183" max="183" width="6" style="161" hidden="1" customWidth="1"/>
    <col min="184" max="184" width="8.28515625" style="161" hidden="1" customWidth="1"/>
    <col min="185" max="185" width="8.5703125" style="161" hidden="1" customWidth="1"/>
    <col min="186" max="186" width="2.42578125" style="161" hidden="1" customWidth="1"/>
    <col min="187" max="187" width="2.42578125" style="286" hidden="1" customWidth="1"/>
    <col min="188" max="188" width="11.85546875" style="161" hidden="1" customWidth="1"/>
    <col min="189" max="189" width="6" style="161" hidden="1" customWidth="1"/>
    <col min="190" max="190" width="8.28515625" style="161" hidden="1" customWidth="1"/>
    <col min="191" max="191" width="8.5703125" style="161" hidden="1" customWidth="1"/>
    <col min="192" max="192" width="2.42578125" style="161" hidden="1" customWidth="1"/>
    <col min="193" max="193" width="2.42578125" style="286" hidden="1" customWidth="1"/>
    <col min="194" max="194" width="12" style="161" hidden="1" customWidth="1"/>
    <col min="195" max="195" width="6" style="161" hidden="1" customWidth="1"/>
    <col min="196" max="196" width="8.28515625" style="161" hidden="1" customWidth="1"/>
    <col min="197" max="197" width="8.5703125" style="161" hidden="1" customWidth="1"/>
    <col min="198" max="198" width="2.42578125" style="161" hidden="1" customWidth="1"/>
    <col min="199" max="199" width="2.42578125" style="286" hidden="1" customWidth="1"/>
    <col min="200" max="200" width="11.85546875" style="161" hidden="1" customWidth="1"/>
    <col min="201" max="201" width="6" style="161" hidden="1" customWidth="1"/>
    <col min="202" max="202" width="8.28515625" style="161" hidden="1" customWidth="1"/>
    <col min="203" max="203" width="8.5703125" style="161" hidden="1" customWidth="1"/>
    <col min="204" max="204" width="8.28515625" style="161" hidden="1" customWidth="1"/>
    <col min="205" max="205" width="8.5703125" style="161" hidden="1" customWidth="1"/>
    <col min="206" max="206" width="8.28515625" style="161" hidden="1" customWidth="1"/>
    <col min="207" max="207" width="8.5703125" style="161" hidden="1" customWidth="1"/>
    <col min="208" max="210" width="9.140625" style="158" customWidth="1"/>
    <col min="211" max="216" width="6.140625" style="158" customWidth="1"/>
  </cols>
  <sheetData>
    <row r="1" spans="1:216" ht="27" thickBot="1" x14ac:dyDescent="0.45">
      <c r="A1" s="505" t="s">
        <v>360</v>
      </c>
      <c r="B1" s="505"/>
      <c r="C1" s="505"/>
      <c r="D1" s="505"/>
      <c r="E1" s="505"/>
      <c r="F1" s="505"/>
      <c r="G1" s="505"/>
      <c r="H1" s="505"/>
      <c r="I1" s="505"/>
      <c r="J1" s="505"/>
      <c r="K1" s="505"/>
      <c r="L1" s="505"/>
      <c r="M1" s="505"/>
      <c r="N1" s="505"/>
      <c r="O1" s="505"/>
      <c r="P1" s="505" t="s">
        <v>361</v>
      </c>
      <c r="Q1" s="505"/>
      <c r="R1" s="505"/>
      <c r="S1" s="505"/>
      <c r="T1" s="505"/>
      <c r="U1" s="505"/>
      <c r="V1" s="505"/>
      <c r="W1" s="505"/>
      <c r="X1" s="505"/>
      <c r="Y1" s="505"/>
      <c r="Z1" s="505"/>
      <c r="AA1" s="505"/>
      <c r="AB1" s="505"/>
      <c r="AC1" s="505"/>
      <c r="AD1" s="505"/>
      <c r="AE1" s="505"/>
      <c r="AF1" s="505"/>
      <c r="AG1" s="505"/>
      <c r="AH1" s="505"/>
      <c r="AI1" s="505"/>
      <c r="AJ1" s="505"/>
      <c r="AK1" s="505"/>
      <c r="AL1"/>
      <c r="AM1"/>
      <c r="AN1"/>
      <c r="AO1"/>
      <c r="AP1"/>
      <c r="AQ1"/>
      <c r="AR1"/>
      <c r="AS1" s="206"/>
      <c r="AT1" s="206"/>
      <c r="AU1" s="206"/>
      <c r="AV1" s="206"/>
      <c r="AW1" s="206"/>
      <c r="AX1" s="206"/>
      <c r="AY1" s="206"/>
      <c r="AZ1" s="206"/>
      <c r="BA1" s="206"/>
      <c r="BB1" s="206"/>
      <c r="BC1" s="206"/>
      <c r="BD1" s="206"/>
      <c r="BE1" s="206"/>
      <c r="BF1" s="206"/>
      <c r="BG1" s="206"/>
      <c r="BH1" s="206"/>
      <c r="BI1" s="206"/>
      <c r="BJ1" s="206"/>
      <c r="BK1" s="206"/>
      <c r="BL1" s="206"/>
      <c r="BM1" s="206"/>
      <c r="BN1" s="206"/>
      <c r="BO1"/>
      <c r="BQ1" s="162" t="s">
        <v>217</v>
      </c>
      <c r="BR1" s="163" t="s">
        <v>218</v>
      </c>
      <c r="BS1" s="164" t="s">
        <v>240</v>
      </c>
      <c r="BT1" s="290"/>
      <c r="BU1" s="290"/>
      <c r="BV1" s="286">
        <v>1</v>
      </c>
      <c r="BW1" s="165"/>
      <c r="BX1" s="163" t="s">
        <v>242</v>
      </c>
      <c r="BY1" s="164" t="s">
        <v>219</v>
      </c>
      <c r="BZ1" s="290"/>
      <c r="CA1" s="290"/>
      <c r="CB1" s="286">
        <v>1</v>
      </c>
      <c r="CC1" s="165"/>
      <c r="CD1" s="163" t="s">
        <v>243</v>
      </c>
      <c r="CE1" s="164" t="s">
        <v>220</v>
      </c>
      <c r="CF1" s="290"/>
      <c r="CG1" s="290"/>
      <c r="CH1" s="161">
        <v>1</v>
      </c>
      <c r="CI1" s="165"/>
      <c r="CJ1" s="163" t="s">
        <v>244</v>
      </c>
      <c r="CK1" s="164" t="s">
        <v>221</v>
      </c>
      <c r="CL1" s="290"/>
      <c r="CM1" s="290"/>
      <c r="CN1" s="161">
        <v>2</v>
      </c>
      <c r="CO1" s="165"/>
      <c r="CP1" s="163" t="s">
        <v>242</v>
      </c>
      <c r="CQ1" s="164" t="s">
        <v>219</v>
      </c>
      <c r="CR1" s="290"/>
      <c r="CS1" s="290"/>
      <c r="CT1" s="161">
        <v>2</v>
      </c>
      <c r="CU1" s="165"/>
      <c r="CV1" s="163" t="s">
        <v>243</v>
      </c>
      <c r="CW1" s="164" t="s">
        <v>220</v>
      </c>
      <c r="CX1" s="290"/>
      <c r="CY1" s="290"/>
      <c r="CZ1" s="161">
        <v>2</v>
      </c>
      <c r="DA1" s="165"/>
      <c r="DB1" s="163" t="s">
        <v>244</v>
      </c>
      <c r="DC1" s="164" t="s">
        <v>221</v>
      </c>
      <c r="DD1" s="184" t="s">
        <v>215</v>
      </c>
      <c r="DE1" s="180" t="s">
        <v>222</v>
      </c>
      <c r="DF1" s="186" t="s">
        <v>246</v>
      </c>
      <c r="DG1" s="180" t="s">
        <v>245</v>
      </c>
      <c r="DH1" s="348"/>
      <c r="DI1" s="349"/>
      <c r="DJ1" s="349"/>
      <c r="DK1" s="349"/>
      <c r="DL1" s="349"/>
      <c r="DM1" s="350"/>
      <c r="DN1" s="351"/>
      <c r="DO1" s="352" t="s">
        <v>106</v>
      </c>
      <c r="DP1" s="351"/>
      <c r="DQ1" s="351"/>
      <c r="DR1" s="353"/>
      <c r="DS1" s="196" t="e">
        <f>IF(#REF!="","",#REF!)</f>
        <v>#REF!</v>
      </c>
      <c r="DT1" s="197" t="e">
        <f>IF(#REF!="","",#REF!)</f>
        <v>#REF!</v>
      </c>
      <c r="DU1" s="197" t="e">
        <f>IF(#REF!="","",#REF!)</f>
        <v>#REF!</v>
      </c>
      <c r="DV1" s="197" t="e">
        <f>IF(#REF!="","",#REF!)</f>
        <v>#REF!</v>
      </c>
      <c r="DW1" s="197" t="e">
        <f>IF(#REF!="","",#REF!)</f>
        <v>#REF!</v>
      </c>
      <c r="DX1" s="198" t="e">
        <f>IF(#REF!="","",#REF!)</f>
        <v>#REF!</v>
      </c>
      <c r="DY1" s="156" t="e">
        <f>IF(#REF!="","",#REF!)</f>
        <v>#REF!</v>
      </c>
      <c r="DZ1" s="194" t="e">
        <f>IF(#REF!="","",#REF!)</f>
        <v>#REF!</v>
      </c>
      <c r="EA1" s="156" t="e">
        <f>IF(#REF!="","",#REF!)</f>
        <v>#REF!</v>
      </c>
      <c r="EB1" s="156" t="e">
        <f>IF(#REF!="","",#REF!)</f>
        <v>#REF!</v>
      </c>
      <c r="EC1" s="156" t="e">
        <f>IF(#REF!="","",#REF!)</f>
        <v>#REF!</v>
      </c>
      <c r="ED1"/>
      <c r="EE1"/>
      <c r="EF1"/>
      <c r="EG1"/>
      <c r="EH1"/>
      <c r="EI1"/>
      <c r="EJ1"/>
      <c r="EK1" s="206"/>
      <c r="EL1" s="206"/>
      <c r="EM1" s="206"/>
      <c r="EN1" s="206"/>
      <c r="EO1" s="206"/>
      <c r="EP1" s="206"/>
      <c r="EQ1" s="206"/>
      <c r="ER1" s="206"/>
      <c r="ES1" s="206"/>
      <c r="ET1" s="206"/>
      <c r="EU1" s="206"/>
      <c r="EV1" s="206"/>
      <c r="EW1" s="206"/>
      <c r="EX1" s="206"/>
      <c r="EY1" s="206"/>
      <c r="EZ1" s="206"/>
      <c r="FA1" s="206"/>
      <c r="FB1" s="206"/>
      <c r="FC1" s="206"/>
      <c r="FD1" s="206"/>
      <c r="FE1" s="206"/>
      <c r="FF1" s="206"/>
      <c r="FG1"/>
      <c r="FI1" s="162" t="s">
        <v>217</v>
      </c>
      <c r="FJ1" s="163" t="s">
        <v>218</v>
      </c>
      <c r="FK1" s="164" t="s">
        <v>240</v>
      </c>
      <c r="FL1" s="290"/>
      <c r="FM1" s="290"/>
      <c r="FN1" s="286">
        <v>1</v>
      </c>
      <c r="FO1" s="165"/>
      <c r="FP1" s="163" t="s">
        <v>242</v>
      </c>
      <c r="FQ1" s="164" t="s">
        <v>219</v>
      </c>
      <c r="FR1" s="290"/>
      <c r="FS1" s="290"/>
      <c r="FT1" s="286">
        <v>1</v>
      </c>
      <c r="FU1" s="165"/>
      <c r="FV1" s="163" t="s">
        <v>243</v>
      </c>
      <c r="FW1" s="164" t="s">
        <v>220</v>
      </c>
      <c r="FX1" s="290"/>
      <c r="FY1" s="290"/>
      <c r="FZ1" s="161">
        <v>1</v>
      </c>
      <c r="GA1" s="165"/>
      <c r="GB1" s="163" t="s">
        <v>244</v>
      </c>
      <c r="GC1" s="164" t="s">
        <v>221</v>
      </c>
      <c r="GD1" s="290"/>
      <c r="GE1" s="290"/>
      <c r="GF1" s="161">
        <v>2</v>
      </c>
      <c r="GG1" s="165"/>
      <c r="GH1" s="163" t="s">
        <v>242</v>
      </c>
      <c r="GI1" s="164" t="s">
        <v>219</v>
      </c>
      <c r="GJ1" s="290"/>
      <c r="GK1" s="290"/>
      <c r="GL1" s="161">
        <v>2</v>
      </c>
      <c r="GM1" s="165"/>
      <c r="GN1" s="163" t="s">
        <v>243</v>
      </c>
      <c r="GO1" s="164" t="s">
        <v>220</v>
      </c>
      <c r="GP1" s="290"/>
      <c r="GQ1" s="290"/>
      <c r="GR1" s="161">
        <v>2</v>
      </c>
      <c r="GS1" s="165"/>
      <c r="GT1" s="163" t="s">
        <v>244</v>
      </c>
      <c r="GU1" s="164" t="s">
        <v>221</v>
      </c>
      <c r="GV1" s="184" t="s">
        <v>215</v>
      </c>
      <c r="GW1" s="180" t="s">
        <v>222</v>
      </c>
      <c r="GX1" s="186" t="s">
        <v>246</v>
      </c>
      <c r="GY1" s="180" t="s">
        <v>245</v>
      </c>
      <c r="GZ1"/>
      <c r="HA1"/>
      <c r="HB1"/>
      <c r="HC1"/>
      <c r="HD1"/>
      <c r="HE1"/>
      <c r="HF1"/>
      <c r="HG1"/>
      <c r="HH1"/>
    </row>
    <row r="2" spans="1:216" ht="15.75" thickBot="1" x14ac:dyDescent="0.3">
      <c r="A2" s="35" t="s">
        <v>100</v>
      </c>
      <c r="B2" s="36" t="s">
        <v>101</v>
      </c>
      <c r="C2" s="209" t="s">
        <v>289</v>
      </c>
      <c r="D2" s="37" t="s">
        <v>102</v>
      </c>
      <c r="E2" s="406" t="s">
        <v>103</v>
      </c>
      <c r="F2" s="37" t="s">
        <v>104</v>
      </c>
      <c r="G2" s="37" t="s">
        <v>105</v>
      </c>
      <c r="H2" s="501" t="s">
        <v>106</v>
      </c>
      <c r="I2" s="502"/>
      <c r="J2" s="406"/>
      <c r="K2" s="404" t="s">
        <v>107</v>
      </c>
      <c r="L2" s="405" t="s">
        <v>108</v>
      </c>
      <c r="M2" s="406"/>
      <c r="N2" s="501" t="s">
        <v>109</v>
      </c>
      <c r="O2" s="502"/>
      <c r="P2" s="39" t="s">
        <v>110</v>
      </c>
      <c r="Q2" s="40"/>
      <c r="R2" s="500" t="s">
        <v>111</v>
      </c>
      <c r="S2" s="500"/>
      <c r="T2" s="500"/>
      <c r="U2" s="500"/>
      <c r="V2" s="500"/>
      <c r="W2" s="500"/>
      <c r="X2" s="500"/>
      <c r="Y2" s="500"/>
      <c r="Z2" s="500"/>
      <c r="AA2" s="38" t="s">
        <v>107</v>
      </c>
      <c r="AB2" s="405" t="s">
        <v>108</v>
      </c>
      <c r="AC2" s="501" t="s">
        <v>112</v>
      </c>
      <c r="AD2" s="500"/>
      <c r="AE2" s="500"/>
      <c r="AF2" s="500"/>
      <c r="AG2" s="500"/>
      <c r="AH2" s="500"/>
      <c r="AI2" s="500"/>
      <c r="AJ2" s="500"/>
      <c r="AK2" s="502"/>
      <c r="AL2"/>
      <c r="AM2" t="s">
        <v>207</v>
      </c>
      <c r="AN2" t="s">
        <v>208</v>
      </c>
      <c r="AO2" t="s">
        <v>209</v>
      </c>
      <c r="AP2" t="s">
        <v>210</v>
      </c>
      <c r="AQ2" t="s">
        <v>211</v>
      </c>
      <c r="AR2" t="s">
        <v>212</v>
      </c>
      <c r="AS2" s="206" t="s">
        <v>113</v>
      </c>
      <c r="AT2" s="206" t="s">
        <v>213</v>
      </c>
      <c r="AU2" s="206"/>
      <c r="AV2" s="206"/>
      <c r="AW2" s="206"/>
      <c r="AX2" s="206" t="s">
        <v>231</v>
      </c>
      <c r="AY2" s="206" t="s">
        <v>241</v>
      </c>
      <c r="AZ2" s="206" t="s">
        <v>214</v>
      </c>
      <c r="BA2" s="206"/>
      <c r="BB2" s="206"/>
      <c r="BC2" s="206"/>
      <c r="BD2" s="206"/>
      <c r="BE2" s="206" t="s">
        <v>215</v>
      </c>
      <c r="BF2" s="206"/>
      <c r="BG2" s="206"/>
      <c r="BH2" s="206"/>
      <c r="BI2" s="206"/>
      <c r="BJ2" s="206" t="s">
        <v>216</v>
      </c>
      <c r="BK2" s="206"/>
      <c r="BL2" s="206"/>
      <c r="BM2" s="206"/>
      <c r="BN2" s="206"/>
      <c r="BO2"/>
      <c r="BP2" s="166" t="s">
        <v>223</v>
      </c>
      <c r="BQ2" s="167" t="s">
        <v>224</v>
      </c>
      <c r="BR2" s="168" t="s">
        <v>225</v>
      </c>
      <c r="BS2" s="169" t="s">
        <v>224</v>
      </c>
      <c r="BT2" s="291"/>
      <c r="BU2" s="291"/>
      <c r="BV2" s="168" t="s">
        <v>226</v>
      </c>
      <c r="BW2" s="168" t="s">
        <v>227</v>
      </c>
      <c r="BX2" s="168" t="s">
        <v>225</v>
      </c>
      <c r="BY2" s="169" t="s">
        <v>224</v>
      </c>
      <c r="BZ2" s="291"/>
      <c r="CA2" s="291"/>
      <c r="CB2" s="168" t="s">
        <v>226</v>
      </c>
      <c r="CC2" s="168" t="s">
        <v>227</v>
      </c>
      <c r="CD2" s="168" t="s">
        <v>225</v>
      </c>
      <c r="CE2" s="169" t="s">
        <v>224</v>
      </c>
      <c r="CF2" s="291"/>
      <c r="CG2" s="291"/>
      <c r="CH2" s="168" t="s">
        <v>226</v>
      </c>
      <c r="CI2" s="168" t="s">
        <v>227</v>
      </c>
      <c r="CJ2" s="168" t="s">
        <v>225</v>
      </c>
      <c r="CK2" s="169" t="s">
        <v>224</v>
      </c>
      <c r="CL2" s="291"/>
      <c r="CM2" s="291"/>
      <c r="CN2" s="168" t="s">
        <v>226</v>
      </c>
      <c r="CO2" s="168" t="s">
        <v>227</v>
      </c>
      <c r="CP2" s="168" t="s">
        <v>225</v>
      </c>
      <c r="CQ2" s="169" t="s">
        <v>224</v>
      </c>
      <c r="CR2" s="291"/>
      <c r="CS2" s="291"/>
      <c r="CT2" s="168" t="s">
        <v>226</v>
      </c>
      <c r="CU2" s="168" t="s">
        <v>227</v>
      </c>
      <c r="CV2" s="168" t="s">
        <v>225</v>
      </c>
      <c r="CW2" s="169" t="s">
        <v>224</v>
      </c>
      <c r="CX2" s="291"/>
      <c r="CY2" s="291"/>
      <c r="CZ2" s="168" t="s">
        <v>226</v>
      </c>
      <c r="DA2" s="168" t="s">
        <v>227</v>
      </c>
      <c r="DB2" s="168" t="s">
        <v>225</v>
      </c>
      <c r="DC2" s="169" t="s">
        <v>224</v>
      </c>
      <c r="DD2" s="182" t="s">
        <v>225</v>
      </c>
      <c r="DE2" s="168" t="s">
        <v>224</v>
      </c>
      <c r="DF2" s="187" t="s">
        <v>225</v>
      </c>
      <c r="DG2" s="168" t="s">
        <v>224</v>
      </c>
      <c r="DH2" s="354"/>
      <c r="DI2" s="355"/>
      <c r="DJ2" s="355"/>
      <c r="DK2" s="355"/>
      <c r="DL2" s="355"/>
      <c r="DM2" s="355"/>
      <c r="DN2" s="351"/>
      <c r="DO2" s="351" t="s">
        <v>203</v>
      </c>
      <c r="DP2" s="351" t="s">
        <v>204</v>
      </c>
      <c r="DQ2" s="351" t="s">
        <v>205</v>
      </c>
      <c r="DR2" s="353" t="s">
        <v>113</v>
      </c>
      <c r="DS2" s="199" t="e">
        <f>IF(#REF!="","",#REF!)</f>
        <v>#REF!</v>
      </c>
      <c r="DT2" s="200" t="e">
        <f>IF(#REF!="","",#REF!)</f>
        <v>#REF!</v>
      </c>
      <c r="DU2" s="200" t="e">
        <f>IF(#REF!="","",#REF!)</f>
        <v>#REF!</v>
      </c>
      <c r="DV2" s="200" t="e">
        <f>IF(#REF!="","",#REF!)</f>
        <v>#REF!</v>
      </c>
      <c r="DW2" s="200" t="e">
        <f>IF(#REF!="","",#REF!)</f>
        <v>#REF!</v>
      </c>
      <c r="DX2" s="200" t="e">
        <f>IF(#REF!="","",#REF!)</f>
        <v>#REF!</v>
      </c>
      <c r="DY2" s="156" t="e">
        <f>IF(#REF!="","",#REF!)</f>
        <v>#REF!</v>
      </c>
      <c r="DZ2" s="156" t="e">
        <f>IF(#REF!="","",#REF!)</f>
        <v>#REF!</v>
      </c>
      <c r="EA2" s="156" t="e">
        <f>IF(#REF!="","",#REF!)</f>
        <v>#REF!</v>
      </c>
      <c r="EB2" s="156" t="e">
        <f>IF(#REF!="","",#REF!)</f>
        <v>#REF!</v>
      </c>
      <c r="EC2" s="156" t="e">
        <f>IF(#REF!="","",#REF!)&amp;"w"</f>
        <v>#REF!</v>
      </c>
      <c r="ED2"/>
      <c r="EE2" t="s">
        <v>207</v>
      </c>
      <c r="EF2" t="s">
        <v>208</v>
      </c>
      <c r="EG2" t="s">
        <v>209</v>
      </c>
      <c r="EH2" t="s">
        <v>210</v>
      </c>
      <c r="EI2" t="s">
        <v>211</v>
      </c>
      <c r="EJ2" t="s">
        <v>212</v>
      </c>
      <c r="EK2" s="206" t="s">
        <v>113</v>
      </c>
      <c r="EL2" s="206" t="s">
        <v>213</v>
      </c>
      <c r="EM2" s="206"/>
      <c r="EN2" s="206"/>
      <c r="EO2" s="206"/>
      <c r="EP2" s="206" t="s">
        <v>231</v>
      </c>
      <c r="EQ2" s="206" t="s">
        <v>241</v>
      </c>
      <c r="ER2" s="206" t="s">
        <v>214</v>
      </c>
      <c r="ES2" s="206"/>
      <c r="ET2" s="206"/>
      <c r="EU2" s="206"/>
      <c r="EV2" s="206"/>
      <c r="EW2" s="206" t="s">
        <v>215</v>
      </c>
      <c r="EX2" s="206"/>
      <c r="EY2" s="206"/>
      <c r="EZ2" s="206"/>
      <c r="FA2" s="206"/>
      <c r="FB2" s="206" t="s">
        <v>216</v>
      </c>
      <c r="FC2" s="206"/>
      <c r="FD2" s="206"/>
      <c r="FE2" s="206"/>
      <c r="FF2" s="206"/>
      <c r="FG2"/>
      <c r="FH2" s="166" t="s">
        <v>223</v>
      </c>
      <c r="FI2" s="167" t="s">
        <v>224</v>
      </c>
      <c r="FJ2" s="168" t="s">
        <v>225</v>
      </c>
      <c r="FK2" s="169" t="s">
        <v>224</v>
      </c>
      <c r="FL2" s="291"/>
      <c r="FM2" s="291"/>
      <c r="FN2" s="168" t="s">
        <v>226</v>
      </c>
      <c r="FO2" s="168" t="s">
        <v>227</v>
      </c>
      <c r="FP2" s="168" t="s">
        <v>225</v>
      </c>
      <c r="FQ2" s="169" t="s">
        <v>224</v>
      </c>
      <c r="FR2" s="291"/>
      <c r="FS2" s="291"/>
      <c r="FT2" s="168" t="s">
        <v>226</v>
      </c>
      <c r="FU2" s="168" t="s">
        <v>227</v>
      </c>
      <c r="FV2" s="168" t="s">
        <v>225</v>
      </c>
      <c r="FW2" s="169" t="s">
        <v>224</v>
      </c>
      <c r="FX2" s="291"/>
      <c r="FY2" s="291"/>
      <c r="FZ2" s="168" t="s">
        <v>226</v>
      </c>
      <c r="GA2" s="168" t="s">
        <v>227</v>
      </c>
      <c r="GB2" s="168" t="s">
        <v>225</v>
      </c>
      <c r="GC2" s="169" t="s">
        <v>224</v>
      </c>
      <c r="GD2" s="291"/>
      <c r="GE2" s="291"/>
      <c r="GF2" s="168" t="s">
        <v>226</v>
      </c>
      <c r="GG2" s="168" t="s">
        <v>227</v>
      </c>
      <c r="GH2" s="168" t="s">
        <v>225</v>
      </c>
      <c r="GI2" s="169" t="s">
        <v>224</v>
      </c>
      <c r="GJ2" s="291"/>
      <c r="GK2" s="291"/>
      <c r="GL2" s="168" t="s">
        <v>226</v>
      </c>
      <c r="GM2" s="168" t="s">
        <v>227</v>
      </c>
      <c r="GN2" s="168" t="s">
        <v>225</v>
      </c>
      <c r="GO2" s="169" t="s">
        <v>224</v>
      </c>
      <c r="GP2" s="291"/>
      <c r="GQ2" s="291"/>
      <c r="GR2" s="168" t="s">
        <v>226</v>
      </c>
      <c r="GS2" s="168" t="s">
        <v>227</v>
      </c>
      <c r="GT2" s="168" t="s">
        <v>225</v>
      </c>
      <c r="GU2" s="169" t="s">
        <v>224</v>
      </c>
      <c r="GV2" s="182" t="s">
        <v>225</v>
      </c>
      <c r="GW2" s="168" t="s">
        <v>224</v>
      </c>
      <c r="GX2" s="187" t="s">
        <v>225</v>
      </c>
      <c r="GY2" s="168" t="s">
        <v>224</v>
      </c>
      <c r="GZ2"/>
      <c r="HA2"/>
      <c r="HB2"/>
      <c r="HC2"/>
      <c r="HD2"/>
      <c r="HE2"/>
      <c r="HF2"/>
      <c r="HG2"/>
      <c r="HH2"/>
    </row>
    <row r="3" spans="1:216" x14ac:dyDescent="0.25">
      <c r="A3" s="41">
        <v>1</v>
      </c>
      <c r="B3" s="42">
        <v>43265</v>
      </c>
      <c r="C3" s="43">
        <v>0.70833333333333337</v>
      </c>
      <c r="D3" s="44" t="s">
        <v>248</v>
      </c>
      <c r="E3" s="45" t="s">
        <v>114</v>
      </c>
      <c r="F3" s="228" t="s">
        <v>135</v>
      </c>
      <c r="G3" s="229" t="s">
        <v>258</v>
      </c>
      <c r="H3" s="47"/>
      <c r="I3" s="48"/>
      <c r="J3" s="49"/>
      <c r="K3" s="50" t="str">
        <f t="shared" ref="K3:K50" si="0">IF(AND(LEN(N3&amp;O3)&gt;1,LEN(H3&amp;I3)&gt;1),(IF(IF(H3&lt;I3,1,IF(H3&gt;I3,2,3))=IF(N3&lt;O3,1,IF(N3&gt;O3,2,3)),6)+IF(H3-I3=N3-O3,2)+IF(H3=N3,1)+IF(I3=O3,1))/10*L3,"")</f>
        <v/>
      </c>
      <c r="L3" s="51">
        <v>10</v>
      </c>
      <c r="M3" s="49"/>
      <c r="N3" s="52"/>
      <c r="O3" s="53"/>
      <c r="P3" s="54"/>
      <c r="Q3" s="155" t="s">
        <v>116</v>
      </c>
      <c r="R3" s="155" t="s">
        <v>117</v>
      </c>
      <c r="S3" s="155" t="s">
        <v>118</v>
      </c>
      <c r="T3" s="155" t="s">
        <v>119</v>
      </c>
      <c r="U3" s="155" t="s">
        <v>120</v>
      </c>
      <c r="V3" s="155" t="s">
        <v>121</v>
      </c>
      <c r="W3" s="155" t="s">
        <v>122</v>
      </c>
      <c r="X3" s="155" t="s">
        <v>123</v>
      </c>
      <c r="Y3" s="155" t="s">
        <v>124</v>
      </c>
      <c r="Z3" s="155" t="s">
        <v>125</v>
      </c>
      <c r="AA3" s="50"/>
      <c r="AB3" s="55"/>
      <c r="AC3" s="369" t="s">
        <v>117</v>
      </c>
      <c r="AD3" s="87" t="s">
        <v>118</v>
      </c>
      <c r="AE3" s="87" t="s">
        <v>119</v>
      </c>
      <c r="AF3" s="87" t="s">
        <v>120</v>
      </c>
      <c r="AG3" s="87" t="s">
        <v>121</v>
      </c>
      <c r="AH3" s="87" t="s">
        <v>122</v>
      </c>
      <c r="AI3" s="87" t="s">
        <v>123</v>
      </c>
      <c r="AJ3" s="87" t="s">
        <v>124</v>
      </c>
      <c r="AK3" s="370" t="s">
        <v>125</v>
      </c>
      <c r="AL3" s="270" t="str">
        <f t="shared" ref="AL3:AL50" si="1">LEFT(F3,3)&amp;"-"&amp;LEFT(G3,3)</f>
        <v>Rus-Sau</v>
      </c>
      <c r="AM3" s="270" t="str">
        <f t="shared" ref="AM3:AN50" si="2">IF(LEN($H3&amp;$I3)&lt;2,"",H3)</f>
        <v/>
      </c>
      <c r="AN3" s="270" t="str">
        <f t="shared" si="2"/>
        <v/>
      </c>
      <c r="AO3" s="271" t="str">
        <f>IF(LEN($AM3&amp;$AN3)&lt;2,"",AM3&amp;"-"&amp;AN3)</f>
        <v/>
      </c>
      <c r="AP3" s="271" t="str">
        <f>IF(LEN($AM3&amp;$AN3)&lt;2,"",IF(AM3&gt;AN3,3,IF(AM3&lt;AN3,0,1)))</f>
        <v/>
      </c>
      <c r="AQ3" s="271" t="str">
        <f>IF(LEN($AM3&amp;$AN3)&lt;2,"",AM3-AN3)</f>
        <v/>
      </c>
      <c r="AR3" s="271" t="str">
        <f>AM3</f>
        <v/>
      </c>
      <c r="AS3" s="271"/>
      <c r="AT3" s="272" t="str">
        <f>$AS4</f>
        <v>Rus</v>
      </c>
      <c r="AU3" s="271" t="str">
        <f>$AS5</f>
        <v>Sau</v>
      </c>
      <c r="AV3" s="271" t="str">
        <f>$AS6</f>
        <v>Egy</v>
      </c>
      <c r="AW3" s="271" t="str">
        <f>$AS7</f>
        <v>Uru</v>
      </c>
      <c r="AX3" s="272" t="str">
        <f t="shared" ref="AX3:AX50" si="3">IF(AS3="","",MATCH($E3,$E:$E,0)-MATCH($E$3,$E:$E,0))</f>
        <v/>
      </c>
      <c r="AY3" s="272"/>
      <c r="AZ3" s="272" t="str">
        <f>$AS4</f>
        <v>Rus</v>
      </c>
      <c r="BA3" s="271" t="str">
        <f>$AS5</f>
        <v>Sau</v>
      </c>
      <c r="BB3" s="271" t="str">
        <f>$AS6</f>
        <v>Egy</v>
      </c>
      <c r="BC3" s="271" t="str">
        <f>$AS7</f>
        <v>Uru</v>
      </c>
      <c r="BD3" s="273"/>
      <c r="BE3" s="272" t="str">
        <f>$AS4</f>
        <v>Rus</v>
      </c>
      <c r="BF3" s="271" t="str">
        <f>$AS5</f>
        <v>Sau</v>
      </c>
      <c r="BG3" s="271" t="str">
        <f>$AS6</f>
        <v>Egy</v>
      </c>
      <c r="BH3" s="271" t="str">
        <f>$AS7</f>
        <v>Uru</v>
      </c>
      <c r="BI3" s="273"/>
      <c r="BJ3" s="272" t="str">
        <f>$AS4</f>
        <v>Rus</v>
      </c>
      <c r="BK3" s="271" t="str">
        <f>$AS5</f>
        <v>Sau</v>
      </c>
      <c r="BL3" s="271" t="str">
        <f>$AS6</f>
        <v>Egy</v>
      </c>
      <c r="BM3" s="271" t="str">
        <f>$AS7</f>
        <v>Uru</v>
      </c>
      <c r="BN3" s="273"/>
      <c r="BO3"/>
      <c r="BP3" s="176"/>
      <c r="BQ3" s="177"/>
      <c r="BR3" s="178">
        <v>-1</v>
      </c>
      <c r="BS3" s="179"/>
      <c r="BT3" s="292"/>
      <c r="BU3" s="292"/>
      <c r="BV3" s="178"/>
      <c r="BW3" s="178"/>
      <c r="BX3" s="178">
        <v>-2</v>
      </c>
      <c r="BY3" s="179"/>
      <c r="BZ3" s="292"/>
      <c r="CA3" s="292"/>
      <c r="CB3" s="178"/>
      <c r="CC3" s="178"/>
      <c r="CD3" s="178">
        <v>-3</v>
      </c>
      <c r="CE3" s="179"/>
      <c r="CF3" s="292"/>
      <c r="CG3" s="292"/>
      <c r="CH3" s="178"/>
      <c r="CI3" s="178"/>
      <c r="CJ3" s="178">
        <v>-4</v>
      </c>
      <c r="CK3" s="179"/>
      <c r="CL3" s="292"/>
      <c r="CM3" s="292"/>
      <c r="CN3" s="178"/>
      <c r="CO3" s="178"/>
      <c r="CP3" s="178">
        <v>-5</v>
      </c>
      <c r="CQ3" s="179"/>
      <c r="CR3" s="292"/>
      <c r="CS3" s="292"/>
      <c r="CT3" s="178"/>
      <c r="CU3" s="178"/>
      <c r="CV3" s="178">
        <v>-6</v>
      </c>
      <c r="CW3" s="179"/>
      <c r="CX3" s="292"/>
      <c r="CY3" s="292"/>
      <c r="CZ3" s="178"/>
      <c r="DA3" s="178"/>
      <c r="DB3" s="178">
        <v>-7</v>
      </c>
      <c r="DC3" s="179"/>
      <c r="DD3" s="183">
        <v>-8</v>
      </c>
      <c r="DE3" s="178"/>
      <c r="DF3" s="188">
        <v>-9</v>
      </c>
      <c r="DG3" s="178"/>
      <c r="DH3" s="348" t="s">
        <v>117</v>
      </c>
      <c r="DI3" s="356">
        <v>1</v>
      </c>
      <c r="DJ3" s="356">
        <v>2</v>
      </c>
      <c r="DK3" s="356">
        <v>3</v>
      </c>
      <c r="DL3" s="356">
        <v>4</v>
      </c>
      <c r="DM3" s="350"/>
      <c r="DN3" s="351"/>
      <c r="DO3" s="351"/>
      <c r="DP3" s="351"/>
      <c r="DQ3" s="351"/>
      <c r="DR3" s="353"/>
      <c r="DS3" s="201" t="s">
        <v>117</v>
      </c>
      <c r="DT3" s="202">
        <v>1</v>
      </c>
      <c r="DU3" s="202">
        <v>2</v>
      </c>
      <c r="DV3" s="202">
        <v>3</v>
      </c>
      <c r="DW3" s="202">
        <v>4</v>
      </c>
      <c r="DX3" s="195"/>
      <c r="DY3" s="156"/>
      <c r="DZ3" s="156"/>
      <c r="EA3" s="156"/>
      <c r="EB3" s="156"/>
      <c r="EC3" s="156"/>
      <c r="ED3" s="270" t="str">
        <f t="shared" ref="ED3:ED66" si="4">AL3</f>
        <v>Rus-Sau</v>
      </c>
      <c r="EE3" s="270" t="str">
        <f t="shared" ref="EE3:EF50" si="5">IF(LEN($N3&amp;$O3)&lt;2,"",N3)</f>
        <v/>
      </c>
      <c r="EF3" s="270" t="str">
        <f t="shared" si="5"/>
        <v/>
      </c>
      <c r="EG3" s="271" t="str">
        <f t="shared" ref="EG3:EG66" si="6">IF(LEN($EE3&amp;$EF3)&lt;2,"",EE3&amp;"-"&amp;EF3)</f>
        <v/>
      </c>
      <c r="EH3" s="271" t="str">
        <f t="shared" ref="EH3:EH66" si="7">IF(LEN($EE3&amp;$EF3)&lt;2,"",IF(EE3&gt;EF3,3,IF(EE3&lt;EF3,0,1)))</f>
        <v/>
      </c>
      <c r="EI3" s="271" t="str">
        <f t="shared" ref="EI3:EI66" si="8">IF(LEN($EE3&amp;$EF3)&lt;2,"",EE3-EF3)</f>
        <v/>
      </c>
      <c r="EJ3" s="271" t="str">
        <f>EE3</f>
        <v/>
      </c>
      <c r="EK3" s="271"/>
      <c r="EL3" s="272" t="str">
        <f>$AS4</f>
        <v>Rus</v>
      </c>
      <c r="EM3" s="271" t="str">
        <f>$AS5</f>
        <v>Sau</v>
      </c>
      <c r="EN3" s="271" t="str">
        <f>$AS6</f>
        <v>Egy</v>
      </c>
      <c r="EO3" s="271" t="str">
        <f>$AS7</f>
        <v>Uru</v>
      </c>
      <c r="EP3" s="272" t="str">
        <f t="shared" ref="EP3:EP50" si="9">IF(EK3="","",MATCH($E3,$E:$E,0)-MATCH($E$3,$E:$E,0))</f>
        <v/>
      </c>
      <c r="EQ3" s="272"/>
      <c r="ER3" s="272" t="str">
        <f>$AS4</f>
        <v>Rus</v>
      </c>
      <c r="ES3" s="271" t="str">
        <f>$AS5</f>
        <v>Sau</v>
      </c>
      <c r="ET3" s="271" t="str">
        <f>$AS6</f>
        <v>Egy</v>
      </c>
      <c r="EU3" s="271" t="str">
        <f>$AS7</f>
        <v>Uru</v>
      </c>
      <c r="EV3" s="273"/>
      <c r="EW3" s="272" t="str">
        <f>$AS4</f>
        <v>Rus</v>
      </c>
      <c r="EX3" s="271" t="str">
        <f>$AS5</f>
        <v>Sau</v>
      </c>
      <c r="EY3" s="271" t="str">
        <f>$AS6</f>
        <v>Egy</v>
      </c>
      <c r="EZ3" s="271" t="str">
        <f>$AS7</f>
        <v>Uru</v>
      </c>
      <c r="FA3" s="273"/>
      <c r="FB3" s="272" t="str">
        <f>$AS4</f>
        <v>Rus</v>
      </c>
      <c r="FC3" s="271" t="str">
        <f>$AS5</f>
        <v>Sau</v>
      </c>
      <c r="FD3" s="271" t="str">
        <f>$AS6</f>
        <v>Egy</v>
      </c>
      <c r="FE3" s="271" t="str">
        <f>$AS7</f>
        <v>Uru</v>
      </c>
      <c r="FF3" s="273"/>
      <c r="FG3"/>
      <c r="FH3" s="176"/>
      <c r="FI3" s="177"/>
      <c r="FJ3" s="178">
        <v>-1</v>
      </c>
      <c r="FK3" s="179"/>
      <c r="FL3" s="292"/>
      <c r="FM3" s="292"/>
      <c r="FN3" s="178"/>
      <c r="FO3" s="178"/>
      <c r="FP3" s="178">
        <v>-2</v>
      </c>
      <c r="FQ3" s="179"/>
      <c r="FR3" s="292"/>
      <c r="FS3" s="292"/>
      <c r="FT3" s="178"/>
      <c r="FU3" s="178"/>
      <c r="FV3" s="178">
        <v>-3</v>
      </c>
      <c r="FW3" s="179"/>
      <c r="FX3" s="292"/>
      <c r="FY3" s="292"/>
      <c r="FZ3" s="178"/>
      <c r="GA3" s="178"/>
      <c r="GB3" s="178">
        <v>-4</v>
      </c>
      <c r="GC3" s="179"/>
      <c r="GD3" s="292"/>
      <c r="GE3" s="292"/>
      <c r="GF3" s="178"/>
      <c r="GG3" s="178"/>
      <c r="GH3" s="178">
        <v>-5</v>
      </c>
      <c r="GI3" s="179"/>
      <c r="GJ3" s="292"/>
      <c r="GK3" s="292"/>
      <c r="GL3" s="178"/>
      <c r="GM3" s="178"/>
      <c r="GN3" s="178">
        <v>-6</v>
      </c>
      <c r="GO3" s="179"/>
      <c r="GP3" s="292"/>
      <c r="GQ3" s="292"/>
      <c r="GR3" s="178"/>
      <c r="GS3" s="178"/>
      <c r="GT3" s="178">
        <v>-7</v>
      </c>
      <c r="GU3" s="179"/>
      <c r="GV3" s="183">
        <v>-8</v>
      </c>
      <c r="GW3" s="178"/>
      <c r="GX3" s="188">
        <v>-9</v>
      </c>
      <c r="GY3" s="178"/>
      <c r="GZ3"/>
      <c r="HA3"/>
      <c r="HB3"/>
      <c r="HC3"/>
      <c r="HD3"/>
      <c r="HE3"/>
      <c r="HF3"/>
      <c r="HG3"/>
      <c r="HH3"/>
    </row>
    <row r="4" spans="1:216" x14ac:dyDescent="0.25">
      <c r="A4" s="41">
        <v>2</v>
      </c>
      <c r="B4" s="42">
        <v>43266</v>
      </c>
      <c r="C4" s="43">
        <v>0.58333333333333337</v>
      </c>
      <c r="D4" s="44" t="s">
        <v>249</v>
      </c>
      <c r="E4" s="45" t="s">
        <v>114</v>
      </c>
      <c r="F4" s="228" t="s">
        <v>260</v>
      </c>
      <c r="G4" s="229" t="s">
        <v>259</v>
      </c>
      <c r="H4" s="56"/>
      <c r="I4" s="57"/>
      <c r="J4" s="49"/>
      <c r="K4" s="50" t="str">
        <f t="shared" si="0"/>
        <v/>
      </c>
      <c r="L4" s="51">
        <v>10</v>
      </c>
      <c r="M4" s="49"/>
      <c r="N4" s="58"/>
      <c r="O4" s="59"/>
      <c r="P4" s="60" t="s">
        <v>127</v>
      </c>
      <c r="Q4" s="255" t="s">
        <v>135</v>
      </c>
      <c r="R4" s="382">
        <f t="shared" ref="R4:R7" ca="1" si="10">COUNT($AZ4:$BC4)</f>
        <v>0</v>
      </c>
      <c r="S4" s="382">
        <f t="shared" ref="S4:S7" ca="1" si="11">COUNTIF($AZ4:$BC4,3)</f>
        <v>0</v>
      </c>
      <c r="T4" s="382">
        <f t="shared" ref="T4:T7" ca="1" si="12">COUNTIF($AZ4:$BC4,1)</f>
        <v>0</v>
      </c>
      <c r="U4" s="382">
        <f t="shared" ref="U4:U7" ca="1" si="13">COUNTIF($AZ4:$BC4,0)</f>
        <v>0</v>
      </c>
      <c r="V4" s="383">
        <f t="shared" ref="V4:V7" ca="1" si="14">$BD4</f>
        <v>0</v>
      </c>
      <c r="W4" s="384">
        <f t="shared" ref="W4:W7" ca="1" si="15">$BN4</f>
        <v>0</v>
      </c>
      <c r="X4" s="385">
        <f t="shared" ref="X4:X7" ca="1" si="16">W4-Y4</f>
        <v>0</v>
      </c>
      <c r="Y4" s="386">
        <f t="shared" ref="Y4:Y7" ca="1" si="17">$BI4</f>
        <v>0</v>
      </c>
      <c r="Z4" s="387" t="str">
        <f ca="1">IF(SUM(OFFSET(R$4:R$7,$AX4,0))=0,"",IFERROR($DG4,"")&amp;IF(SUM(OFFSET(R$4:R$7,$AX4,0))&lt;12,"?",""))</f>
        <v/>
      </c>
      <c r="AA4" s="50" t="str">
        <f t="shared" ref="AA4:AA7" ca="1" si="18">IF(OR(AC4&lt;3,AK4=""),"",(IF(V4=AG4,1)+IF(W4=AH4,1)+IF(X4=AI4,1)+IF(Y4=AJ4,1)+IF(Z4=AK4,1))/5*AB4)</f>
        <v/>
      </c>
      <c r="AB4" s="51">
        <v>5</v>
      </c>
      <c r="AC4" s="388">
        <f t="shared" ref="AC4:AC7" ca="1" si="19">COUNT($ER4:$EU4)</f>
        <v>0</v>
      </c>
      <c r="AD4" s="382">
        <f t="shared" ref="AD4:AD7" ca="1" si="20">COUNTIF($ER4:$EU4,3)</f>
        <v>0</v>
      </c>
      <c r="AE4" s="382">
        <f t="shared" ref="AE4:AE7" ca="1" si="21">COUNTIF($ER4:$EU4,1)</f>
        <v>0</v>
      </c>
      <c r="AF4" s="382">
        <f t="shared" ref="AF4:AF7" ca="1" si="22">COUNTIF($ER4:$EU4,0)</f>
        <v>0</v>
      </c>
      <c r="AG4" s="383">
        <f t="shared" ref="AG4:AG7" ca="1" si="23">$EV4</f>
        <v>0</v>
      </c>
      <c r="AH4" s="384">
        <f t="shared" ref="AH4:AH7" ca="1" si="24">$FF4</f>
        <v>0</v>
      </c>
      <c r="AI4" s="385">
        <f t="shared" ref="AI4:AI7" ca="1" si="25">AH4-AJ4</f>
        <v>0</v>
      </c>
      <c r="AJ4" s="386">
        <f t="shared" ref="AJ4:AJ7" ca="1" si="26">$FA4</f>
        <v>0</v>
      </c>
      <c r="AK4" s="389" t="str">
        <f ca="1">IF(SUM(OFFSET(AC$4:AC$7,$AX4,0))=0,"",IFERROR($GY4,"")&amp;IF(SUM(OFFSET(AC$4:AC$7,$AX4,0))&lt;12,"?",""))</f>
        <v/>
      </c>
      <c r="AL4" s="270" t="str">
        <f t="shared" si="1"/>
        <v>Egy-Uru</v>
      </c>
      <c r="AM4" s="270" t="str">
        <f t="shared" si="2"/>
        <v/>
      </c>
      <c r="AN4" s="270" t="str">
        <f t="shared" si="2"/>
        <v/>
      </c>
      <c r="AO4" s="271" t="str">
        <f t="shared" ref="AO4:AO67" si="27">IF(LEN($AM4&amp;$AN4)&lt;2,"",AM4&amp;"-"&amp;AN4)</f>
        <v/>
      </c>
      <c r="AP4" s="271" t="str">
        <f t="shared" ref="AP4:AP67" si="28">IF(LEN($AM4&amp;$AN4)&lt;2,"",IF(AM4&gt;AN4,3,IF(AM4&lt;AN4,0,1)))</f>
        <v/>
      </c>
      <c r="AQ4" s="271" t="str">
        <f t="shared" ref="AQ4:AQ67" si="29">IF(LEN($AM4&amp;$AN4)&lt;2,"",AM4-AN4)</f>
        <v/>
      </c>
      <c r="AR4" s="271" t="str">
        <f t="shared" ref="AR4:AR67" si="30">AM4</f>
        <v/>
      </c>
      <c r="AS4" s="274" t="str">
        <f t="shared" ref="AS4:AS7" si="31">LEFT($Q4,3)</f>
        <v>Rus</v>
      </c>
      <c r="AT4" s="272" t="str">
        <f t="shared" ref="AT4:AW7" ca="1" si="32">IFERROR(VLOOKUP($AS4&amp;"-"&amp;OFFSET(AT$3,MATCH($E4,$E:$E,0)-MATCH($E$4,$E:$E,0),0),$AL:$AR,4,0),"")</f>
        <v/>
      </c>
      <c r="AU4" s="271" t="str">
        <f t="shared" ca="1" si="32"/>
        <v/>
      </c>
      <c r="AV4" s="271" t="str">
        <f t="shared" ca="1" si="32"/>
        <v/>
      </c>
      <c r="AW4" s="271" t="str">
        <f t="shared" ca="1" si="32"/>
        <v/>
      </c>
      <c r="AX4" s="272">
        <f t="shared" si="3"/>
        <v>0</v>
      </c>
      <c r="AY4" s="272">
        <v>1</v>
      </c>
      <c r="AZ4" s="272" t="str">
        <f t="shared" ref="AZ4:BC7" ca="1" si="33">IFERROR(VLOOKUP($AS4&amp;"-"&amp;OFFSET(AZ$3,MATCH($E4,$E:$E,0)-MATCH($E$4,$E:$E,0),0),$AL:$AR,5,0),"")</f>
        <v/>
      </c>
      <c r="BA4" s="271" t="str">
        <f t="shared" ca="1" si="33"/>
        <v/>
      </c>
      <c r="BB4" s="271" t="str">
        <f t="shared" ca="1" si="33"/>
        <v/>
      </c>
      <c r="BC4" s="271" t="str">
        <f t="shared" ca="1" si="33"/>
        <v/>
      </c>
      <c r="BD4" s="273">
        <f t="shared" ref="BD4:BD7" ca="1" si="34">SUM(AZ4:BC4)</f>
        <v>0</v>
      </c>
      <c r="BE4" s="272" t="str">
        <f t="shared" ref="BE4:BH7" ca="1" si="35">IFERROR(VLOOKUP($AS4&amp;"-"&amp;OFFSET(BE$3,MATCH($E4,$E:$E,0)-MATCH($E$4,$E:$E,0),0),$AL:$AR,6,0),"")</f>
        <v/>
      </c>
      <c r="BF4" s="271" t="str">
        <f t="shared" ca="1" si="35"/>
        <v/>
      </c>
      <c r="BG4" s="271" t="str">
        <f t="shared" ca="1" si="35"/>
        <v/>
      </c>
      <c r="BH4" s="271" t="str">
        <f t="shared" ca="1" si="35"/>
        <v/>
      </c>
      <c r="BI4" s="273">
        <f t="shared" ref="BI4:BI7" ca="1" si="36">SUM(BE4:BH4)</f>
        <v>0</v>
      </c>
      <c r="BJ4" s="272" t="str">
        <f t="shared" ref="BJ4:BM7" ca="1" si="37">IFERROR(VLOOKUP($AS4&amp;"-"&amp;OFFSET(BJ$3,MATCH($E4,$E:$E,0)-MATCH($E$4,$E:$E,0),0),$AL:$AR,2,0),"")</f>
        <v/>
      </c>
      <c r="BK4" s="271" t="str">
        <f t="shared" ca="1" si="37"/>
        <v/>
      </c>
      <c r="BL4" s="271" t="str">
        <f t="shared" ca="1" si="37"/>
        <v/>
      </c>
      <c r="BM4" s="271" t="str">
        <f t="shared" ca="1" si="37"/>
        <v/>
      </c>
      <c r="BN4" s="273">
        <f t="shared" ref="BN4:BN7" ca="1" si="38">SUM(BJ4:BM4)</f>
        <v>0</v>
      </c>
      <c r="BO4"/>
      <c r="BQ4" s="275">
        <f ca="1">RANK($BD4,OFFSET($BD$4:$BD$7,$AX4,0),0)</f>
        <v>1</v>
      </c>
      <c r="BR4" s="280">
        <f ca="1">BD4+(IF(COUNTIF(OFFSET($BQ$4:$BQ$7,$AX4,0),$BQ4)&gt;1,IF($R4&gt;0,(MAX(OFFSET($R$4:$R$7,$AX4,0))-$R4)*0.1,)))*10^BR$3</f>
        <v>0</v>
      </c>
      <c r="BS4" s="303">
        <f ca="1">RANK($BR4,OFFSET($BR$4:$BR$7,$AX4,0),0)</f>
        <v>1</v>
      </c>
      <c r="BT4" s="293">
        <f ca="1">COUNTIF(OFFSET(BS$4:BS$7,$AX4,0),BS4)</f>
        <v>4</v>
      </c>
      <c r="BU4" s="293">
        <f t="shared" ref="BU4:BU7" ca="1" si="39">COUNTIF(OFFSET(BS4,1-$AY4,0,$AY4),BS4)</f>
        <v>1</v>
      </c>
      <c r="BV4" s="287" t="str">
        <f t="shared" ref="BV4:BV7" ca="1" si="40">IF(COUNTIF(OFFSET(BS$4:BS$7,$AX4,0),BS4)&gt;1,       TEXT(BT4,"00")&amp;" x "&amp;TEXT(BS4,"00")&amp;"e - "&amp;       TEXT(BU4,"00"),"")</f>
        <v>04 x 01e - 01</v>
      </c>
      <c r="BW4" s="281" t="str">
        <f t="shared" ref="BW4:BW7" ca="1" si="41">IF(BV4="","",
IF(BT4=2,MATCH(LEFT(BV4,LEN(BV4)-2)&amp;TEXT(IF(VALUE(RIGHT(BV4,2))&gt;1,1,2),"00"),OFFSET(BV4,1-$AY4,0,4),0),"")&amp;
IF(BT4=3,MATCH(LEFT(BV4,LEN(BV4)-2)&amp;TEXT(IF(VALUE(RIGHT(BV4,2))&gt;1,1,2),"00"),OFFSET(BV4,1-$AY4,0,4),0)&amp;"/"&amp;
                      MATCH(LEFT(BV4,LEN(BV4)-2)&amp;TEXT(IF(VALUE(RIGHT(BV4,2))&gt;2,2,3),"00"),OFFSET(BV4,1-$AY4,0,4),0),"")&amp;
IF(BT4=4,MATCH(LEFT(BV4,LEN(BV4)-2)&amp;TEXT(IF(VALUE(RIGHT(BV4,2))&gt;1,1,2),"00"),OFFSET(BV4,1-$AY4,0,4),0)&amp;"/"&amp;
                      MATCH(LEFT(BV4,LEN(BV4)-2)&amp;TEXT(IF(VALUE(RIGHT(BV4,2))&gt;2,2,3),"00"),OFFSET(BV4,1-$AY4,0,4),0)&amp;"/"&amp;
                      MATCH(LEFT(BV4,LEN(BV4)-2)&amp;TEXT(IF(VALUE(RIGHT(BV4,2))&gt;3,3,4),"00"),OFFSET(BV4,1-$AY4,0,4),0),""))</f>
        <v>2/3/4</v>
      </c>
      <c r="BX4" s="300" t="e">
        <f t="shared" ref="BX4:BX7" ca="1" si="42">BR4+(
IF(BT4=2,OFFSET($AZ4,0,VALUE(BW4)-1))+
IF(BT4=3,OFFSET($AZ4,0,VALUE(MID(BW4,1,1))-1)+
                     OFFSET($AZ4,0,VALUE(MID(BW4,3,1))-1))+
IF(BT4=4,OFFSET($AZ4,0,VALUE(MID(BW4,1,1))-1)+
                     OFFSET($AZ4,0,VALUE(MID(BW4,3,1))-1)+
                     OFFSET($AZ4,0,VALUE(MID(BW4,5,1))-1))
)*10^BX$3</f>
        <v>#VALUE!</v>
      </c>
      <c r="BY4" s="303" t="e">
        <f ca="1">RANK(BX4,OFFSET(BX$4:BX$7,$AX4,0))</f>
        <v>#VALUE!</v>
      </c>
      <c r="BZ4" s="293">
        <f ca="1">COUNTIF(OFFSET(BY$4:BY$7,$AX4,0),BY4)</f>
        <v>4</v>
      </c>
      <c r="CA4" s="293">
        <f t="shared" ref="CA4:CA7" ca="1" si="43">COUNTIF(OFFSET(BY4,1-$AY4,0,$AY4),BY4)</f>
        <v>1</v>
      </c>
      <c r="CB4" s="287" t="e">
        <f t="shared" ref="CB4:CB7" ca="1" si="44">IF(COUNTIF(OFFSET(BY$4:BY$7,$AX4,0),BY4)&gt;1,       TEXT(BZ4,"00")&amp;" x "&amp;TEXT(BY4,"00")&amp;"e - "&amp;       TEXT(CA4,"00"),"")</f>
        <v>#VALUE!</v>
      </c>
      <c r="CC4" s="281" t="e">
        <f t="shared" ref="CC4:CC7" ca="1" si="45">IF(CB4="","",
IF(BZ4=2,MATCH(LEFT(CB4,LEN(CB4)-2)&amp;TEXT(IF(VALUE(RIGHT(CB4,2))&gt;1,1,2),"00"),OFFSET(CB4,1-$AY4,0,4),0),"")&amp;
IF(BZ4=3,MATCH(LEFT(CB4,LEN(CB4)-2)&amp;TEXT(IF(VALUE(RIGHT(CB4,2))&gt;1,1,2),"00"),OFFSET(CB4,1-$AY4,0,4),0)&amp;"/"&amp;
                      MATCH(LEFT(CB4,LEN(CB4)-2)&amp;TEXT(IF(VALUE(RIGHT(CB4,2))&gt;2,2,3),"00"),OFFSET(CB4,1-$AY4,0,4),0),"")&amp;
IF(BZ4=4,MATCH(LEFT(CB4,LEN(CB4)-2)&amp;TEXT(IF(VALUE(RIGHT(CB4,2))&gt;1,1,2),"00"),OFFSET(CB4,1-$AY4,0,4),0)&amp;"/"&amp;
                      MATCH(LEFT(CB4,LEN(CB4)-2)&amp;TEXT(IF(VALUE(RIGHT(CB4,2))&gt;2,2,3),"00"),OFFSET(CB4,1-$AY4,0,4),0)&amp;"/"&amp;
                      MATCH(LEFT(CB4,LEN(CB4)-2)&amp;TEXT(IF(VALUE(RIGHT(CB4,2))&gt;3,3,4),"00"),OFFSET(CB4,1-$AY4,0,4),0),""))</f>
        <v>#VALUE!</v>
      </c>
      <c r="CD4" s="306" t="e">
        <f t="shared" ref="CD4:CD7" ca="1" si="46">BX4+(
IF(BZ4=2,OFFSET($BE4,0,CC4-1))+
IF(BZ4=3,OFFSET($BE4,0,VALUE(MID(CC4,1,1))-1)+
                     OFFSET($BE4,0,VALUE(MID(CC4,3,1))-1))+
IF(BZ4=4,OFFSET($BE4,0,VALUE(MID(CC4,1,1))-1)+
                     OFFSET($BE4,0,VALUE(MID(CC4,3,1))-1)+
                     OFFSET($BE4,0,VALUE(MID(CC4,5,1))-1))
)*10^CD$3</f>
        <v>#VALUE!</v>
      </c>
      <c r="CE4" s="303" t="e">
        <f ca="1">RANK(CD4,OFFSET(CD$4:CD$7,$AX4,0))</f>
        <v>#VALUE!</v>
      </c>
      <c r="CF4" s="293">
        <f ca="1">COUNTIF(OFFSET(CE$4:CE$7,$AX4,0),CE4)</f>
        <v>4</v>
      </c>
      <c r="CG4" s="293">
        <f t="shared" ref="CG4:CG7" ca="1" si="47">COUNTIF(OFFSET(CE4,1-$AY4,0,$AY4),CE4)</f>
        <v>1</v>
      </c>
      <c r="CH4" s="287" t="e">
        <f t="shared" ref="CH4:CH7" ca="1" si="48">IF(COUNTIF(OFFSET(CE$4:CE$7,$AX4,0),CE4)&gt;1,       TEXT(CF4,"00")&amp;" x "&amp;TEXT(CE4,"00")&amp;"e - "&amp;       TEXT(CG4,"00"),"")</f>
        <v>#VALUE!</v>
      </c>
      <c r="CI4" s="281" t="e">
        <f t="shared" ref="CI4:CI7" ca="1" si="49">IF(CH4="","",
IF(CF4=2,MATCH(LEFT(CH4,LEN(CH4)-2)&amp;TEXT(IF(VALUE(RIGHT(CH4,2))&gt;1,1,2),"00"),OFFSET(CH4,1-$AY4,0,4),0),"")&amp;
IF(CF4=3,MATCH(LEFT(CH4,LEN(CH4)-2)&amp;TEXT(IF(VALUE(RIGHT(CH4,2))&gt;1,1,2),"00"),OFFSET(CH4,1-$AY4,0,4),0)&amp;"/"&amp;
                      MATCH(LEFT(CH4,LEN(CH4)-2)&amp;TEXT(IF(VALUE(RIGHT(CH4,2))&gt;2,2,3),"00"),OFFSET(CH4,1-$AY4,0,4),0),"")&amp;
IF(CF4=4,MATCH(LEFT(CH4,LEN(CH4)-2)&amp;TEXT(IF(VALUE(RIGHT(CH4,2))&gt;1,1,2),"00"),OFFSET(CH4,1-$AY4,0,4),0)&amp;"/"&amp;
                      MATCH(LEFT(CH4,LEN(CH4)-2)&amp;TEXT(IF(VALUE(RIGHT(CH4,2))&gt;2,2,3),"00"),OFFSET(CH4,1-$AY4,0,4),0)&amp;"/"&amp;
                      MATCH(LEFT(CH4,LEN(CH4)-2)&amp;TEXT(IF(VALUE(RIGHT(CH4,2))&gt;3,3,4),"00"),OFFSET(CH4,1-$AY4,0,4),0),""))</f>
        <v>#VALUE!</v>
      </c>
      <c r="CJ4" s="309" t="e">
        <f t="shared" ref="CJ4:CJ7" ca="1" si="50">CD4+(
IF(CF4=2,OFFSET($BJ4,0,CI4-1))+
IF(CF4=3,OFFSET($BJ4,0,VALUE(MID(CI4,1,1))-1)+
                     OFFSET($BJ4,0,VALUE(MID(CI4,3,1))-1))+
IF(CF4=4,OFFSET($BJ4,0,VALUE(MID(CI4,1,1))-1)+
                     OFFSET($BJ4,0,VALUE(MID(CI4,3,1))-1)+
                     OFFSET($BJ4,0,VALUE(MID(CI4,5,1))-1))
)*10^CJ$3</f>
        <v>#VALUE!</v>
      </c>
      <c r="CK4" s="303" t="e">
        <f ca="1">RANK(CJ4,OFFSET(CJ$4:CJ$7,$AX4,0))</f>
        <v>#VALUE!</v>
      </c>
      <c r="CL4" s="293">
        <f ca="1">COUNTIF(OFFSET(CK$4:CK$7,$AX4,0),CK4)</f>
        <v>4</v>
      </c>
      <c r="CM4" s="293">
        <f t="shared" ref="CM4:CM7" ca="1" si="51">COUNTIF(OFFSET(CK4,1-$AY4,0,$AY4),CK4)</f>
        <v>1</v>
      </c>
      <c r="CN4" s="287" t="e">
        <f t="shared" ref="CN4:CN7" ca="1" si="52">IF(COUNTIF(OFFSET(CK$4:CK$7,$AX4,0),CK4)&gt;1,       TEXT(CL4,"00")&amp;" x "&amp;TEXT(CK4,"00")&amp;"e - "&amp;       TEXT(CM4,"00"),"")</f>
        <v>#VALUE!</v>
      </c>
      <c r="CO4" s="281" t="e">
        <f t="shared" ref="CO4:CO7" ca="1" si="53">IF(CN4="","",
IF(CL4=2,MATCH(LEFT(CN4,LEN(CN4)-2)&amp;TEXT(IF(VALUE(RIGHT(CN4,2))&gt;1,1,2),"00"),OFFSET(CN4,1-$AY4,0,4),0),"")&amp;
IF(CL4=3,MATCH(LEFT(CN4,LEN(CN4)-2)&amp;TEXT(IF(VALUE(RIGHT(CN4,2))&gt;1,1,2),"00"),OFFSET(CN4,1-$AY4,0,4),0)&amp;"/"&amp;
                      MATCH(LEFT(CN4,LEN(CN4)-2)&amp;TEXT(IF(VALUE(RIGHT(CN4,2))&gt;2,2,3),"00"),OFFSET(CN4,1-$AY4,0,4),0),"")&amp;
IF(CL4=4,MATCH(LEFT(CN4,LEN(CN4)-2)&amp;TEXT(IF(VALUE(RIGHT(CN4,2))&gt;1,1,2),"00"),OFFSET(CN4,1-$AY4,0,4),0)&amp;"/"&amp;
                      MATCH(LEFT(CN4,LEN(CN4)-2)&amp;TEXT(IF(VALUE(RIGHT(CN4,2))&gt;2,2,3),"00"),OFFSET(CN4,1-$AY4,0,4),0)&amp;"/"&amp;
                      MATCH(LEFT(CN4,LEN(CN4)-2)&amp;TEXT(IF(VALUE(RIGHT(CN4,2))&gt;3,3,4),"00"),OFFSET(CN4,1-$AY4,0,4),0),""))</f>
        <v>#VALUE!</v>
      </c>
      <c r="CP4" s="312" t="e">
        <f ca="1">CJ4+(
IF(CL4=2,OFFSET($AZ4,0,CO4-1))+
IF(CL4=3,OFFSET($AZ4,0,VALUE(MID(CO4,1,1))-1)+
                     OFFSET($AZ4,0,VALUE(MID(CO4,3,1))-1))+
IF(CL4=4,OFFSET($AZ4,0,VALUE(MID(CO4,1,1))-1)+
                     OFFSET($AZ4,0,VALUE(MID(CO4,3,1))-1)+
                     OFFSET($AZ4,0,VALUE(MID(CO4,5,1))-1))
)*10^CP$3</f>
        <v>#VALUE!</v>
      </c>
      <c r="CQ4" s="303" t="e">
        <f ca="1">RANK(CP4,OFFSET(CP$4:CP$7,$AX4,0))</f>
        <v>#VALUE!</v>
      </c>
      <c r="CR4" s="293">
        <f ca="1">COUNTIF(OFFSET(CQ$4:CQ$7,$AX4,0),CQ4)</f>
        <v>4</v>
      </c>
      <c r="CS4" s="293">
        <f t="shared" ref="CS4:CS7" ca="1" si="54">COUNTIF(OFFSET(CQ4,1-$AY4,0,$AY4),CQ4)</f>
        <v>1</v>
      </c>
      <c r="CT4" s="287" t="e">
        <f t="shared" ref="CT4:CT7" ca="1" si="55">IF(COUNTIF(OFFSET(CQ$4:CQ$7,$AX4,0),CQ4)&gt;1,       TEXT(CR4,"00")&amp;" x "&amp;TEXT(CQ4,"00")&amp;"e - "&amp;       TEXT(CS4,"00"),"")</f>
        <v>#VALUE!</v>
      </c>
      <c r="CU4" s="281" t="e">
        <f t="shared" ref="CU4:CU7" ca="1" si="56">IF(CT4="","",
IF(CR4=2,MATCH(LEFT(CT4,LEN(CT4)-2)&amp;TEXT(IF(VALUE(RIGHT(CT4,2))&gt;1,1,2),"00"),OFFSET(CT4,1-$AY4,0,4),0),"")&amp;
IF(CR4=3,MATCH(LEFT(CT4,LEN(CT4)-2)&amp;TEXT(IF(VALUE(RIGHT(CT4,2))&gt;1,1,2),"00"),OFFSET(CT4,1-$AY4,0,4),0)&amp;"/"&amp;
                      MATCH(LEFT(CT4,LEN(CT4)-2)&amp;TEXT(IF(VALUE(RIGHT(CT4,2))&gt;2,2,3),"00"),OFFSET(CT4,1-$AY4,0,4),0),"")&amp;
IF(CR4=4,MATCH(LEFT(CT4,LEN(CT4)-2)&amp;TEXT(IF(VALUE(RIGHT(CT4,2))&gt;1,1,2),"00"),OFFSET(CT4,1-$AY4,0,4),0)&amp;"/"&amp;
                      MATCH(LEFT(CT4,LEN(CT4)-2)&amp;TEXT(IF(VALUE(RIGHT(CT4,2))&gt;2,2,3),"00"),OFFSET(CT4,1-$AY4,0,4),0)&amp;"/"&amp;
                      MATCH(LEFT(CT4,LEN(CT4)-2)&amp;TEXT(IF(VALUE(RIGHT(CT4,2))&gt;3,3,4),"00"),OFFSET(CT4,1-$AY4,0,4),0),""))</f>
        <v>#VALUE!</v>
      </c>
      <c r="CV4" s="315" t="e">
        <f t="shared" ref="CV4:CV7" ca="1" si="57">CP4+(
IF(CR4=2,OFFSET($BE4,0,CU4-1))+
IF(CR4=3,OFFSET($BE4,0,VALUE(MID(CU4,1,1))-1)+
                     OFFSET($BE4,0,VALUE(MID(CU4,3,1))-1))+
IF(CR4=4,OFFSET($BE4,0,VALUE(MID(CU4,1,1))-1)+
                     OFFSET($BE4,0,VALUE(MID(CU4,3,1))-1)+
                     OFFSET($BE4,0,VALUE(MID(CU4,5,1))-1))
)*10^CV$3</f>
        <v>#VALUE!</v>
      </c>
      <c r="CW4" s="303" t="e">
        <f ca="1">RANK(CV4,OFFSET(CV$4:CV$7,$AX4,0))</f>
        <v>#VALUE!</v>
      </c>
      <c r="CX4" s="293">
        <f ca="1">COUNTIF(OFFSET(CW$4:CW$7,$AX4,0),CW4)</f>
        <v>4</v>
      </c>
      <c r="CY4" s="293">
        <f t="shared" ref="CY4:CY7" ca="1" si="58">COUNTIF(OFFSET(CW4,1-$AY4,0,$AY4),CW4)</f>
        <v>1</v>
      </c>
      <c r="CZ4" s="287" t="e">
        <f t="shared" ref="CZ4:CZ7" ca="1" si="59">IF(COUNTIF(OFFSET(CW$4:CW$7,$AX4,0),CW4)&gt;1,       TEXT(CX4,"00")&amp;" x "&amp;TEXT(CW4,"00")&amp;"e - "&amp;       TEXT(CY4,"00"),"")</f>
        <v>#VALUE!</v>
      </c>
      <c r="DA4" s="281" t="e">
        <f t="shared" ref="DA4:DA7" ca="1" si="60">IF(CZ4="","",
IF(CX4=2,MATCH(LEFT(CZ4,LEN(CZ4)-2)&amp;TEXT(IF(VALUE(RIGHT(CZ4,2))&gt;1,1,2),"00"),OFFSET(CZ4,1-$AY4,0,4),0),"")&amp;
IF(CX4=3,MATCH(LEFT(CZ4,LEN(CZ4)-2)&amp;TEXT(IF(VALUE(RIGHT(CZ4,2))&gt;1,1,2),"00"),OFFSET(CZ4,1-$AY4,0,4),0)&amp;"/"&amp;
                      MATCH(LEFT(CZ4,LEN(CZ4)-2)&amp;TEXT(IF(VALUE(RIGHT(CZ4,2))&gt;2,2,3),"00"),OFFSET(CZ4,1-$AY4,0,4),0),"")&amp;
IF(CX4=4,MATCH(LEFT(CZ4,LEN(CZ4)-2)&amp;TEXT(IF(VALUE(RIGHT(CZ4,2))&gt;1,1,2),"00"),OFFSET(CZ4,1-$AY4,0,4),0)&amp;"/"&amp;
                      MATCH(LEFT(CZ4,LEN(CZ4)-2)&amp;TEXT(IF(VALUE(RIGHT(CZ4,2))&gt;2,2,3),"00"),OFFSET(CZ4,1-$AY4,0,4),0)&amp;"/"&amp;
                      MATCH(LEFT(CZ4,LEN(CZ4)-2)&amp;TEXT(IF(VALUE(RIGHT(CZ4,2))&gt;3,3,4),"00"),OFFSET(CZ4,1-$AY4,0,4),0),""))</f>
        <v>#VALUE!</v>
      </c>
      <c r="DB4" s="318" t="e">
        <f t="shared" ref="DB4:DB7" ca="1" si="61">CV4+(
IF(CX4=2,OFFSET($BJ4,0,DA4-1))+
IF(CX4=3,OFFSET($BJ4,0,VALUE(MID(DA4,1,1))-1)+
                     OFFSET($BJ4,0,VALUE(MID(DA4,3,1))-1))+
IF(CX4=4,OFFSET($BJ4,0,VALUE(MID(DA4,1,1))-1)+
                     OFFSET($BJ4,0,VALUE(MID(DA4,3,1))-1)+
                     OFFSET($BJ4,0,VALUE(MID(DA4,5,1))-1))
)*10^DB$3</f>
        <v>#VALUE!</v>
      </c>
      <c r="DC4" s="303" t="e">
        <f ca="1">RANK(DB4,OFFSET(DB$4:DB$7,$AX4,0))</f>
        <v>#VALUE!</v>
      </c>
      <c r="DD4" s="321" t="e">
        <f t="shared" ref="DD4:DD7" ca="1" si="62">DB4+IF(COUNTIF(OFFSET($DC$4:$DC$7,$AX4,0),DC4)&gt;1,BI4*10^DD$3)</f>
        <v>#VALUE!</v>
      </c>
      <c r="DE4" s="281" t="e">
        <f ca="1">RANK(DD4,OFFSET(DD$4:DD$7,$AX4,0))</f>
        <v>#VALUE!</v>
      </c>
      <c r="DF4" s="324" t="e">
        <f t="shared" ref="DF4:DF7" ca="1" si="63">DD4+IF(COUNTIF(OFFSET($DE$4:$DE$7,$AX4,0),DE4)&gt;1,BN4*10^DF$3)</f>
        <v>#VALUE!</v>
      </c>
      <c r="DG4" s="281" t="e">
        <f ca="1">RANK(DF4,OFFSET(DF$4:DF$7,$AX4,0))&amp;$E4</f>
        <v>#VALUE!</v>
      </c>
      <c r="DH4" s="348">
        <f ca="1">COUNTIF(OFFSET($DG$4:$DG$7,$AX4,0),$DN4)</f>
        <v>0</v>
      </c>
      <c r="DI4" s="357" t="str">
        <f ca="1">IFERROR(MATCH($DN4,OFFSET($DG$4:$DG$7,$AX4,0),0),"")</f>
        <v/>
      </c>
      <c r="DJ4" s="357" t="str">
        <f t="shared" ref="DJ4:DL7" ca="1" si="64">IF(DJ$3&lt;=COUNTIF(OFFSET($DG$4:$DG$7,$AX4,0),$DN4),DI4+MATCH($DN4,OFFSET(OFFSET($DG$4:$DG$7,$AX4,0),DI4,0),0),"")</f>
        <v/>
      </c>
      <c r="DK4" s="357" t="str">
        <f t="shared" ca="1" si="64"/>
        <v/>
      </c>
      <c r="DL4" s="357" t="str">
        <f t="shared" ca="1" si="64"/>
        <v/>
      </c>
      <c r="DM4" s="350" t="str">
        <f ca="1">CONCATENATE(DI4,DJ4,DK4,DL4)</f>
        <v/>
      </c>
      <c r="DN4" s="351" t="s">
        <v>291</v>
      </c>
      <c r="DO4" s="351" t="str">
        <f ca="1">IF(SUM(OFFSET($R$4:$R$7,$AX4,0))&lt;12,"",
IF($DH4=0,$DO3,
IF($DH4=1,OFFSET($Q$4,VALUE(DM4)-1+$AX4,0),
IF($DH4=2,OFFSET($AS$4,VALUE(MID(DM4,1,1))-1+$AX4,0)&amp;"/"&amp;OFFSET($AS$4,VALUE(MID(DM4,2,1))-1+$AX4,0),
IF($DH4=3,OFFSET($AS$4,VALUE(MID(DM4,1,1))-1+$AX4,0)&amp;"/"&amp;OFFSET($AS$4,VALUE(MID(DM4,2,1))-1+$AX4,0)&amp;"/"&amp;OFFSET($AS$4,VALUE(MID(DM4,3,1))-1+$AX4,0),
CONCATENATE(OFFSET($AS$4,$AX4,0),"/",OFFSET($AS$5,$AX4,0),"/",OFFSET($AS$6,$AX4,0),"/",OFFSET($AS$7,$AX4,0)))))))</f>
        <v/>
      </c>
      <c r="DP4" s="351" t="str">
        <f ca="1">IFERROR(OFFSET($Q$51,MATCH(RIGHT($DN4),$Q$52:$Q$59,0),MATCH(VALUE(LEFT($DN4)),$R$51:$Z$51,0)),"")</f>
        <v/>
      </c>
      <c r="DQ4" s="351" t="str">
        <f t="shared" ref="DQ4:DQ43" ca="1" si="65">DP4</f>
        <v/>
      </c>
      <c r="DR4" s="353" t="str">
        <f t="shared" ref="DR4:DR37" ca="1" si="66">IF(OR(R4&lt;1,DQ4=""),"",IF(LEFT(DQ4,3)="Noo","NIe",LEFT(DQ4,3))&amp;IF(ISERROR(MATCH(DQ4,$Q:$Q,0)),"?",""))</f>
        <v/>
      </c>
      <c r="DS4" s="201">
        <f t="shared" ref="DS4:DS7" ca="1" si="67">COUNTIF(OFFSET($GY$4:$GY$7,$AX4,0),$DY4)</f>
        <v>0</v>
      </c>
      <c r="DT4" s="203" t="str">
        <f t="shared" ref="DT4:DT7" ca="1" si="68">IFERROR(MATCH($DY4,OFFSET($GY$4:$GY$7,$AX4,0),0),"")</f>
        <v/>
      </c>
      <c r="DU4" s="203" t="str">
        <f t="shared" ref="DU4:DW7" ca="1" si="69">IF(DU$3&lt;=COUNTIF(OFFSET($GY$4:$GY$7,$AX4,0),$DY4),DT4+MATCH($DY4,OFFSET(OFFSET($GY$4:$GY$7,$AX4,0),DT4,0),0),"")</f>
        <v/>
      </c>
      <c r="DV4" s="203" t="str">
        <f t="shared" ca="1" si="69"/>
        <v/>
      </c>
      <c r="DW4" s="203" t="str">
        <f t="shared" ca="1" si="69"/>
        <v/>
      </c>
      <c r="DX4" s="195" t="str">
        <f ca="1">CONCATENATE(DT4,DU4,DV4,DW4)</f>
        <v/>
      </c>
      <c r="DY4" s="156" t="s">
        <v>291</v>
      </c>
      <c r="DZ4" s="156" t="str">
        <f ca="1">IF(SUM(OFFSET($AC$4:$AC$7,$AX4,0))&lt;12,"",
IF($DS4=0,$DZ3,
IF($DS4=1,OFFSET($Q$4,VALUE(DX4)-1+$AX4,0),
IF($DS4=2,OFFSET($AS$4,VALUE(MID(DX4,1,1))-1+$AX4,0)&amp;"/"&amp;OFFSET($AS$4,VALUE(MID(DX4,2,1))-1+$AX4,0),
IF($DS4=3,OFFSET($AS$4,VALUE(MID(DX4,1,1))-1+$AX4,0)&amp;"/"&amp;OFFSET($AS$4,VALUE(MID(DX4,2,1))-1+$AX4,0)&amp;"/"&amp;OFFSET($AS$4,VALUE(MID(DX4,3,1))-1+$AX4,0),
CONCATENATE(OFFSET($AS$4,$AX4,0),"/",OFFSET($AS$5,$AX4,0),"/",OFFSET($AS$6,$AX4,0),"/",OFFSET($AS$7,$AX4,0)))))))</f>
        <v/>
      </c>
      <c r="EA4" s="156" t="str">
        <f ca="1">IFERROR(OFFSET($Q$51,MATCH(RIGHT($DY4),$Q$52:$Q$59,0),MATCH(VALUE(LEFT($DY4)),$AC$51:$AK$51,0)),"")</f>
        <v/>
      </c>
      <c r="EB4" s="156" t="str">
        <f t="shared" ref="EB4:EB50" ca="1" si="70">EA4</f>
        <v/>
      </c>
      <c r="EC4" s="156" t="str">
        <f ca="1">IF(OR(AC4&lt;1,EB4=""),"",LEFT(EB4,3)&amp;IF(ISERROR(MATCH(EB4,$Q:$Q,0)),"?",""))</f>
        <v/>
      </c>
      <c r="ED4" s="270" t="str">
        <f t="shared" si="4"/>
        <v>Egy-Uru</v>
      </c>
      <c r="EE4" s="270" t="str">
        <f t="shared" si="5"/>
        <v/>
      </c>
      <c r="EF4" s="270" t="str">
        <f t="shared" si="5"/>
        <v/>
      </c>
      <c r="EG4" s="271" t="str">
        <f t="shared" si="6"/>
        <v/>
      </c>
      <c r="EH4" s="271" t="str">
        <f t="shared" si="7"/>
        <v/>
      </c>
      <c r="EI4" s="271" t="str">
        <f t="shared" si="8"/>
        <v/>
      </c>
      <c r="EJ4" s="271" t="str">
        <f t="shared" ref="EJ4:EJ67" si="71">EE4</f>
        <v/>
      </c>
      <c r="EK4" s="274" t="str">
        <f t="shared" ref="EK4:EK7" si="72">LEFT($Q4,3)</f>
        <v>Rus</v>
      </c>
      <c r="EL4" s="272" t="str">
        <f t="shared" ref="EL4:EO7" ca="1" si="73">IFERROR(VLOOKUP($AS4&amp;"-"&amp;OFFSET(EL$3,MATCH($E4,$E:$E,0)-MATCH($E$4,$E:$E,0),0),$ED:$EK,4,0),"")</f>
        <v/>
      </c>
      <c r="EM4" s="271" t="str">
        <f t="shared" ca="1" si="73"/>
        <v/>
      </c>
      <c r="EN4" s="271" t="str">
        <f t="shared" ca="1" si="73"/>
        <v/>
      </c>
      <c r="EO4" s="271" t="str">
        <f t="shared" ca="1" si="73"/>
        <v/>
      </c>
      <c r="EP4" s="272">
        <f t="shared" si="9"/>
        <v>0</v>
      </c>
      <c r="EQ4" s="272">
        <v>1</v>
      </c>
      <c r="ER4" s="272" t="str">
        <f t="shared" ref="ER4:EU7" ca="1" si="74">IFERROR(VLOOKUP($AS4&amp;"-"&amp;OFFSET(ER$3,MATCH($E4,$E:$E,0)-MATCH($E$4,$E:$E,0),0),$ED:$EJ,5,0),"")</f>
        <v/>
      </c>
      <c r="ES4" s="271" t="str">
        <f t="shared" ca="1" si="74"/>
        <v/>
      </c>
      <c r="ET4" s="271" t="str">
        <f t="shared" ca="1" si="74"/>
        <v/>
      </c>
      <c r="EU4" s="271" t="str">
        <f t="shared" ca="1" si="74"/>
        <v/>
      </c>
      <c r="EV4" s="273">
        <f t="shared" ref="EV4:EV7" ca="1" si="75">SUM(ER4:EU4)</f>
        <v>0</v>
      </c>
      <c r="EW4" s="272" t="str">
        <f t="shared" ref="EW4:EZ7" ca="1" si="76">IFERROR(VLOOKUP($AS4&amp;"-"&amp;OFFSET(EW$3,MATCH($E4,$E:$E,0)-MATCH($E$4,$E:$E,0),0),$ED:$EJ,6,0),"")</f>
        <v/>
      </c>
      <c r="EX4" s="271" t="str">
        <f t="shared" ca="1" si="76"/>
        <v/>
      </c>
      <c r="EY4" s="271" t="str">
        <f t="shared" ca="1" si="76"/>
        <v/>
      </c>
      <c r="EZ4" s="271" t="str">
        <f t="shared" ca="1" si="76"/>
        <v/>
      </c>
      <c r="FA4" s="273">
        <f t="shared" ref="FA4:FA7" ca="1" si="77">SUM(EW4:EZ4)</f>
        <v>0</v>
      </c>
      <c r="FB4" s="272" t="str">
        <f t="shared" ref="FB4:FE7" ca="1" si="78">IFERROR(VLOOKUP($AS4&amp;"-"&amp;OFFSET(FB$3,MATCH($E4,$E:$E,0)-MATCH($E$4,$E:$E,0),0),$ED:$EJ,2,0),"")</f>
        <v/>
      </c>
      <c r="FC4" s="271" t="str">
        <f t="shared" ca="1" si="78"/>
        <v/>
      </c>
      <c r="FD4" s="271" t="str">
        <f t="shared" ca="1" si="78"/>
        <v/>
      </c>
      <c r="FE4" s="271" t="str">
        <f t="shared" ca="1" si="78"/>
        <v/>
      </c>
      <c r="FF4" s="273">
        <f t="shared" ref="FF4:FF7" ca="1" si="79">SUM(FB4:FE4)</f>
        <v>0</v>
      </c>
      <c r="FG4"/>
      <c r="FI4" s="275">
        <f ca="1">RANK($EV4,OFFSET($EV$4:$EV$7,$AX4,0),0)</f>
        <v>1</v>
      </c>
      <c r="FJ4" s="280">
        <f ca="1">EV4+(IF(COUNTIF(OFFSET($FI$4:$FI$7,$AX4,0),$FI4)&gt;1,IF($AC4&gt;0,(MAX(OFFSET($AC$4:$AC$7,$AX4,0))-$AC4)*0.1,)))*10^FJ$3</f>
        <v>0</v>
      </c>
      <c r="FK4" s="303">
        <f ca="1">RANK($FJ4,OFFSET($FJ$4:$FJ$7,$AX4,0),0)</f>
        <v>1</v>
      </c>
      <c r="FL4" s="293">
        <f ca="1">COUNTIF(OFFSET(FK$4:FK$7,$AX4,0),FK4)</f>
        <v>4</v>
      </c>
      <c r="FM4" s="293">
        <f t="shared" ref="FM4:FM7" ca="1" si="80">COUNTIF(OFFSET(FK4,1-$AY4,0,$AY4),FK4)</f>
        <v>1</v>
      </c>
      <c r="FN4" s="287" t="str">
        <f t="shared" ref="FN4:FN7" ca="1" si="81">IF(COUNTIF(OFFSET(FK$4:FK$7,$AX4,0),FK4)&gt;1,       TEXT(FL4,"00")&amp;" x "&amp;TEXT(FK4,"00")&amp;"e - "&amp;       TEXT(FM4,"00"),"")</f>
        <v>04 x 01e - 01</v>
      </c>
      <c r="FO4" s="281" t="str">
        <f t="shared" ref="FO4:FO7" ca="1" si="82">IF(FN4="","",
IF(FL4=2,MATCH(LEFT(FN4,LEN(FN4)-2)&amp;TEXT(IF(VALUE(RIGHT(FN4,2))&gt;1,1,2),"00"),OFFSET(FN4,1-$AY4,0,4),0),"")&amp;
IF(FL4=3,MATCH(LEFT(FN4,LEN(FN4)-2)&amp;TEXT(IF(VALUE(RIGHT(FN4,2))&gt;1,1,2),"00"),OFFSET(FN4,1-$AY4,0,4),0)&amp;"/"&amp;
                      MATCH(LEFT(FN4,LEN(FN4)-2)&amp;TEXT(IF(VALUE(RIGHT(FN4,2))&gt;2,2,3),"00"),OFFSET(FN4,1-$AY4,0,4),0),"")&amp;
IF(FL4=4,MATCH(LEFT(FN4,LEN(FN4)-2)&amp;TEXT(IF(VALUE(RIGHT(FN4,2))&gt;1,1,2),"00"),OFFSET(FN4,1-$AY4,0,4),0)&amp;"/"&amp;
                      MATCH(LEFT(FN4,LEN(FN4)-2)&amp;TEXT(IF(VALUE(RIGHT(FN4,2))&gt;2,2,3),"00"),OFFSET(FN4,1-$AY4,0,4),0)&amp;"/"&amp;
                      MATCH(LEFT(FN4,LEN(FN4)-2)&amp;TEXT(IF(VALUE(RIGHT(FN4,2))&gt;3,3,4),"00"),OFFSET(FN4,1-$AY4,0,4),0),""))</f>
        <v>2/3/4</v>
      </c>
      <c r="FP4" s="300" t="e">
        <f t="shared" ref="FP4:FP7" ca="1" si="83">FJ4+(
IF(FL4=2,OFFSET($ER4,0,VALUE(FO4)-1))+
IF(FL4=3,OFFSET($ER4,0,VALUE(MID(FO4,1,1))-1)+
                     OFFSET($ER4,0,VALUE(MID(FO4,3,1))-1))+
IF(FL4=4,OFFSET($ER4,0,VALUE(MID(FO4,1,1))-1)+
                     OFFSET($ER4,0,VALUE(MID(FO4,3,1))-1)+
                     OFFSET($ER4,0,VALUE(MID(FO4,5,1))-1))
)*10^FP$3</f>
        <v>#VALUE!</v>
      </c>
      <c r="FQ4" s="303" t="e">
        <f t="shared" ref="FQ4:FQ7" ca="1" si="84">RANK(FP4,OFFSET(FP$4:FP$7,$AX4,0))</f>
        <v>#VALUE!</v>
      </c>
      <c r="FR4" s="293">
        <f ca="1">COUNTIF(OFFSET(FQ$4:FQ$7,$AX4,0),FQ4)</f>
        <v>4</v>
      </c>
      <c r="FS4" s="293">
        <f t="shared" ref="FS4:FS7" ca="1" si="85">COUNTIF(OFFSET(FQ4,1-$AY4,0,$AY4),FQ4)</f>
        <v>1</v>
      </c>
      <c r="FT4" s="287" t="e">
        <f t="shared" ref="FT4:FT7" ca="1" si="86">IF(COUNTIF(OFFSET(FQ$4:FQ$7,$AX4,0),FQ4)&gt;1,       TEXT(FR4,"00")&amp;" x "&amp;TEXT(FQ4,"00")&amp;"e - "&amp;       TEXT(FS4,"00"),"")</f>
        <v>#VALUE!</v>
      </c>
      <c r="FU4" s="281" t="e">
        <f t="shared" ref="FU4:FU7" ca="1" si="87">IF(FT4="","",
IF(FR4=2,MATCH(LEFT(FT4,LEN(FT4)-2)&amp;TEXT(IF(VALUE(RIGHT(FT4,2))&gt;1,1,2),"00"),OFFSET(FT4,1-$AY4,0,4),0),"")&amp;
IF(FR4=3,MATCH(LEFT(FT4,LEN(FT4)-2)&amp;TEXT(IF(VALUE(RIGHT(FT4,2))&gt;1,1,2),"00"),OFFSET(FT4,1-$AY4,0,4),0)&amp;"/"&amp;
                      MATCH(LEFT(FT4,LEN(FT4)-2)&amp;TEXT(IF(VALUE(RIGHT(FT4,2))&gt;2,2,3),"00"),OFFSET(FT4,1-$AY4,0,4),0),"")&amp;
IF(FR4=4,MATCH(LEFT(FT4,LEN(FT4)-2)&amp;TEXT(IF(VALUE(RIGHT(FT4,2))&gt;1,1,2),"00"),OFFSET(FT4,1-$AY4,0,4),0)&amp;"/"&amp;
                      MATCH(LEFT(FT4,LEN(FT4)-2)&amp;TEXT(IF(VALUE(RIGHT(FT4,2))&gt;2,2,3),"00"),OFFSET(FT4,1-$AY4,0,4),0)&amp;"/"&amp;
                      MATCH(LEFT(FT4,LEN(FT4)-2)&amp;TEXT(IF(VALUE(RIGHT(FT4,2))&gt;3,3,4),"00"),OFFSET(FT4,1-$AY4,0,4),0),""))</f>
        <v>#VALUE!</v>
      </c>
      <c r="FV4" s="306" t="e">
        <f t="shared" ref="FV4:FV7" ca="1" si="88">FP4+(
IF(FR4=2,OFFSET($EW4,0,FU4-1))+
IF(FR4=3,OFFSET($EW4,0,VALUE(MID(FU4,1,1))-1)+
                     OFFSET($EW4,0,VALUE(MID(FU4,3,1))-1))+
IF(FR4=4,OFFSET($EW4,0,VALUE(MID(FU4,1,1))-1)+
                     OFFSET($EW4,0,VALUE(MID(FU4,3,1))-1)+
                     OFFSET($EW4,0,VALUE(MID(FU4,5,1))-1))
)*10^FV$3</f>
        <v>#VALUE!</v>
      </c>
      <c r="FW4" s="303" t="e">
        <f ca="1">RANK(FV4,OFFSET(FV$4:FV$7,$AX4,0))</f>
        <v>#VALUE!</v>
      </c>
      <c r="FX4" s="293">
        <f ca="1">COUNTIF(OFFSET(FW$4:FW$7,$AX4,0),FW4)</f>
        <v>4</v>
      </c>
      <c r="FY4" s="293">
        <f t="shared" ref="FY4:FY7" ca="1" si="89">COUNTIF(OFFSET(FW4,1-$AY4,0,$AY4),FW4)</f>
        <v>1</v>
      </c>
      <c r="FZ4" s="287" t="e">
        <f t="shared" ref="FZ4:FZ7" ca="1" si="90">IF(COUNTIF(OFFSET(FW$4:FW$7,$AX4,0),FW4)&gt;1,       TEXT(FX4,"00")&amp;" x "&amp;TEXT(FW4,"00")&amp;"e - "&amp;       TEXT(FY4,"00"),"")</f>
        <v>#VALUE!</v>
      </c>
      <c r="GA4" s="281" t="e">
        <f t="shared" ref="GA4:GA7" ca="1" si="91">IF(FZ4="","",
IF(FX4=2,MATCH(LEFT(FZ4,LEN(FZ4)-2)&amp;TEXT(IF(VALUE(RIGHT(FZ4,2))&gt;1,1,2),"00"),OFFSET(FZ4,1-$AY4,0,4),0),"")&amp;
IF(FX4=3,MATCH(LEFT(FZ4,LEN(FZ4)-2)&amp;TEXT(IF(VALUE(RIGHT(FZ4,2))&gt;1,1,2),"00"),OFFSET(FZ4,1-$AY4,0,4),0)&amp;"/"&amp;
                      MATCH(LEFT(FZ4,LEN(FZ4)-2)&amp;TEXT(IF(VALUE(RIGHT(FZ4,2))&gt;2,2,3),"00"),OFFSET(FZ4,1-$AY4,0,4),0),"")&amp;
IF(FX4=4,MATCH(LEFT(FZ4,LEN(FZ4)-2)&amp;TEXT(IF(VALUE(RIGHT(FZ4,2))&gt;1,1,2),"00"),OFFSET(FZ4,1-$AY4,0,4),0)&amp;"/"&amp;
                      MATCH(LEFT(FZ4,LEN(FZ4)-2)&amp;TEXT(IF(VALUE(RIGHT(FZ4,2))&gt;2,2,3),"00"),OFFSET(FZ4,1-$AY4,0,4),0)&amp;"/"&amp;
                      MATCH(LEFT(FZ4,LEN(FZ4)-2)&amp;TEXT(IF(VALUE(RIGHT(FZ4,2))&gt;3,3,4),"00"),OFFSET(FZ4,1-$AY4,0,4),0),""))</f>
        <v>#VALUE!</v>
      </c>
      <c r="GB4" s="309" t="e">
        <f t="shared" ref="GB4:GB7" ca="1" si="92">FV4+(
IF(FX4=2,OFFSET($FB4,0,GA4-1))+
IF(FX4=3,OFFSET($FB4,0,VALUE(MID(GA4,1,1))-1)+
                     OFFSET($FB4,0,VALUE(MID(GA4,3,1))-1))+
IF(FX4=4,OFFSET($FB4,0,VALUE(MID(GA4,1,1))-1)+
                     OFFSET($FB4,0,VALUE(MID(GA4,3,1))-1)+
                     OFFSET($FB4,0,VALUE(MID(GA4,5,1))-1))
)*10^GB$3</f>
        <v>#VALUE!</v>
      </c>
      <c r="GC4" s="303" t="e">
        <f ca="1">RANK(GB4,OFFSET(GB$4:GB$7,$AX4,0))</f>
        <v>#VALUE!</v>
      </c>
      <c r="GD4" s="293">
        <f ca="1">COUNTIF(OFFSET(GC$4:GC$7,$AX4,0),GC4)</f>
        <v>4</v>
      </c>
      <c r="GE4" s="293">
        <f t="shared" ref="GE4:GE7" ca="1" si="93">COUNTIF(OFFSET(GC4,1-$AY4,0,$AY4),GC4)</f>
        <v>1</v>
      </c>
      <c r="GF4" s="287" t="e">
        <f t="shared" ref="GF4:GF7" ca="1" si="94">IF(COUNTIF(OFFSET(GC$4:GC$7,$AX4,0),GC4)&gt;1,       TEXT(GD4,"00")&amp;" x "&amp;TEXT(GC4,"00")&amp;"e - "&amp;       TEXT(GE4,"00"),"")</f>
        <v>#VALUE!</v>
      </c>
      <c r="GG4" s="281" t="e">
        <f t="shared" ref="GG4:GG7" ca="1" si="95">IF(GF4="","",
IF(GD4=2,MATCH(LEFT(GF4,LEN(GF4)-2)&amp;TEXT(IF(VALUE(RIGHT(GF4,2))&gt;1,1,2),"00"),OFFSET(GF4,1-$AY4,0,4),0),"")&amp;
IF(GD4=3,MATCH(LEFT(GF4,LEN(GF4)-2)&amp;TEXT(IF(VALUE(RIGHT(GF4,2))&gt;1,1,2),"00"),OFFSET(GF4,1-$AY4,0,4),0)&amp;"/"&amp;
                      MATCH(LEFT(GF4,LEN(GF4)-2)&amp;TEXT(IF(VALUE(RIGHT(GF4,2))&gt;2,2,3),"00"),OFFSET(GF4,1-$AY4,0,4),0),"")&amp;
IF(GD4=4,MATCH(LEFT(GF4,LEN(GF4)-2)&amp;TEXT(IF(VALUE(RIGHT(GF4,2))&gt;1,1,2),"00"),OFFSET(GF4,1-$AY4,0,4),0)&amp;"/"&amp;
                      MATCH(LEFT(GF4,LEN(GF4)-2)&amp;TEXT(IF(VALUE(RIGHT(GF4,2))&gt;2,2,3),"00"),OFFSET(GF4,1-$AY4,0,4),0)&amp;"/"&amp;
                      MATCH(LEFT(GF4,LEN(GF4)-2)&amp;TEXT(IF(VALUE(RIGHT(GF4,2))&gt;3,3,4),"00"),OFFSET(GF4,1-$AY4,0,4),0),""))</f>
        <v>#VALUE!</v>
      </c>
      <c r="GH4" s="312" t="e">
        <f t="shared" ref="GH4:GH7" ca="1" si="96">GB4+(
IF(GD4=2,OFFSET($ER4,0,GG4-1))+
IF(GD4=3,OFFSET($ER4,0,VALUE(MID(GG4,1,1))-1)+
                     OFFSET($ER4,0,VALUE(MID(GG4,3,1))-1))+
IF(GD4=4,OFFSET($ER4,0,VALUE(MID(GG4,1,1))-1)+
                     OFFSET($ER4,0,VALUE(MID(GG4,3,1))-1)+
                     OFFSET($ER4,0,VALUE(MID(GG4,5,1))-1))
)*10^GH$3</f>
        <v>#VALUE!</v>
      </c>
      <c r="GI4" s="303" t="e">
        <f ca="1">RANK(GH4,OFFSET(GH$4:GH$7,$AX4,0))</f>
        <v>#VALUE!</v>
      </c>
      <c r="GJ4" s="293">
        <f ca="1">COUNTIF(OFFSET(GI$4:GI$7,$AX4,0),GI4)</f>
        <v>4</v>
      </c>
      <c r="GK4" s="293">
        <f t="shared" ref="GK4:GK7" ca="1" si="97">COUNTIF(OFFSET(GI4,1-$AY4,0,$AY4),GI4)</f>
        <v>1</v>
      </c>
      <c r="GL4" s="287" t="e">
        <f t="shared" ref="GL4:GL7" ca="1" si="98">IF(COUNTIF(OFFSET(GI$4:GI$7,$AX4,0),GI4)&gt;1,       TEXT(GJ4,"00")&amp;" x "&amp;TEXT(GI4,"00")&amp;"e - "&amp;       TEXT(GK4,"00"),"")</f>
        <v>#VALUE!</v>
      </c>
      <c r="GM4" s="281" t="e">
        <f t="shared" ref="GM4:GM7" ca="1" si="99">IF(GL4="","",
IF(GJ4=2,MATCH(LEFT(GL4,LEN(GL4)-2)&amp;TEXT(IF(VALUE(RIGHT(GL4,2))&gt;1,1,2),"00"),OFFSET(GL4,1-$AY4,0,4),0),"")&amp;
IF(GJ4=3,MATCH(LEFT(GL4,LEN(GL4)-2)&amp;TEXT(IF(VALUE(RIGHT(GL4,2))&gt;1,1,2),"00"),OFFSET(GL4,1-$AY4,0,4),0)&amp;"/"&amp;
                      MATCH(LEFT(GL4,LEN(GL4)-2)&amp;TEXT(IF(VALUE(RIGHT(GL4,2))&gt;2,2,3),"00"),OFFSET(GL4,1-$AY4,0,4),0),"")&amp;
IF(GJ4=4,MATCH(LEFT(GL4,LEN(GL4)-2)&amp;TEXT(IF(VALUE(RIGHT(GL4,2))&gt;1,1,2),"00"),OFFSET(GL4,1-$AY4,0,4),0)&amp;"/"&amp;
                      MATCH(LEFT(GL4,LEN(GL4)-2)&amp;TEXT(IF(VALUE(RIGHT(GL4,2))&gt;2,2,3),"00"),OFFSET(GL4,1-$AY4,0,4),0)&amp;"/"&amp;
                      MATCH(LEFT(GL4,LEN(GL4)-2)&amp;TEXT(IF(VALUE(RIGHT(GL4,2))&gt;3,3,4),"00"),OFFSET(GL4,1-$AY4,0,4),0),""))</f>
        <v>#VALUE!</v>
      </c>
      <c r="GN4" s="315" t="e">
        <f t="shared" ref="GN4:GN7" ca="1" si="100">GH4+(
IF(GJ4=2,OFFSET($EW4,0,GM4-1))+
IF(GJ4=3,OFFSET($EW4,0,VALUE(MID(GM4,1,1))-1)+
                     OFFSET($EW4,0,VALUE(MID(GM4,3,1))-1))+
IF(GJ4=4,OFFSET($EW4,0,VALUE(MID(GM4,1,1))-1)+
                     OFFSET($EW4,0,VALUE(MID(GM4,3,1))-1)+
                     OFFSET($EW4,0,VALUE(MID(GM4,5,1))-1))
)*10^GN$3</f>
        <v>#VALUE!</v>
      </c>
      <c r="GO4" s="303" t="e">
        <f ca="1">RANK(GN4,OFFSET(GN$4:GN$7,$AX4,0))</f>
        <v>#VALUE!</v>
      </c>
      <c r="GP4" s="293">
        <f ca="1">COUNTIF(OFFSET(GO$4:GO$7,$AX4,0),GO4)</f>
        <v>4</v>
      </c>
      <c r="GQ4" s="293">
        <f t="shared" ref="GQ4:GQ7" ca="1" si="101">COUNTIF(OFFSET(GO4,1-$AY4,0,$AY4),GO4)</f>
        <v>1</v>
      </c>
      <c r="GR4" s="287" t="e">
        <f t="shared" ref="GR4:GR7" ca="1" si="102">IF(COUNTIF(OFFSET(GO$4:GO$7,$AX4,0),GO4)&gt;1,       TEXT(GP4,"00")&amp;" x "&amp;TEXT(GO4,"00")&amp;"e - "&amp;       TEXT(GQ4,"00"),"")</f>
        <v>#VALUE!</v>
      </c>
      <c r="GS4" s="281" t="e">
        <f t="shared" ref="GS4:GS7" ca="1" si="103">IF(GR4="","",
IF(GP4=2,MATCH(LEFT(GR4,LEN(GR4)-2)&amp;TEXT(IF(VALUE(RIGHT(GR4,2))&gt;1,1,2),"00"),OFFSET(GR4,1-$AY4,0,4),0),"")&amp;
IF(GP4=3,MATCH(LEFT(GR4,LEN(GR4)-2)&amp;TEXT(IF(VALUE(RIGHT(GR4,2))&gt;1,1,2),"00"),OFFSET(GR4,1-$AY4,0,4),0)&amp;"/"&amp;
                      MATCH(LEFT(GR4,LEN(GR4)-2)&amp;TEXT(IF(VALUE(RIGHT(GR4,2))&gt;2,2,3),"00"),OFFSET(GR4,1-$AY4,0,4),0),"")&amp;
IF(GP4=4,MATCH(LEFT(GR4,LEN(GR4)-2)&amp;TEXT(IF(VALUE(RIGHT(GR4,2))&gt;1,1,2),"00"),OFFSET(GR4,1-$AY4,0,4),0)&amp;"/"&amp;
                      MATCH(LEFT(GR4,LEN(GR4)-2)&amp;TEXT(IF(VALUE(RIGHT(GR4,2))&gt;2,2,3),"00"),OFFSET(GR4,1-$AY4,0,4),0)&amp;"/"&amp;
                      MATCH(LEFT(GR4,LEN(GR4)-2)&amp;TEXT(IF(VALUE(RIGHT(GR4,2))&gt;3,3,4),"00"),OFFSET(GR4,1-$AY4,0,4),0),""))</f>
        <v>#VALUE!</v>
      </c>
      <c r="GT4" s="318" t="e">
        <f t="shared" ref="GT4:GT7" ca="1" si="104">GN4+(
IF(GP4=2,OFFSET($FB4,0,GS4-1))+
IF(GP4=3,OFFSET($FB4,0,VALUE(MID(GS4,1,1))-1)+
                     OFFSET($FB4,0,VALUE(MID(GS4,3,1))-1))+
IF(GP4=4,OFFSET($FB4,0,VALUE(MID(GS4,1,1))-1)+
                     OFFSET($FB4,0,VALUE(MID(GS4,3,1))-1)+
                     OFFSET($FB4,0,VALUE(MID(GS4,5,1))-1))
)*10^GT$3</f>
        <v>#VALUE!</v>
      </c>
      <c r="GU4" s="303" t="e">
        <f ca="1">RANK(GT4,OFFSET(GT$4:GT$7,$AX4,0))</f>
        <v>#VALUE!</v>
      </c>
      <c r="GV4" s="321" t="e">
        <f ca="1">GT4+IF(COUNTIF(OFFSET($GU$4:$GU$7,$AX4,0),GU4)&gt;1,FA4*10^GV$3)</f>
        <v>#VALUE!</v>
      </c>
      <c r="GW4" s="281" t="e">
        <f ca="1">RANK(GV4,OFFSET(GV$4:GV$7,$AX4,0))</f>
        <v>#VALUE!</v>
      </c>
      <c r="GX4" s="324" t="e">
        <f ca="1">GV4+IF(COUNTIF(OFFSET($GW$4:$GW$7,$AX4,0),GW4)&gt;1,FF4*10^GX$3)</f>
        <v>#VALUE!</v>
      </c>
      <c r="GY4" s="281" t="e">
        <f ca="1">RANK(GX4,OFFSET(GX$4:GX$7,$AX4,0))&amp;$E4</f>
        <v>#VALUE!</v>
      </c>
      <c r="GZ4"/>
      <c r="HA4"/>
      <c r="HB4"/>
      <c r="HC4"/>
      <c r="HD4"/>
      <c r="HE4"/>
      <c r="HF4"/>
      <c r="HG4"/>
      <c r="HH4"/>
    </row>
    <row r="5" spans="1:216" x14ac:dyDescent="0.25">
      <c r="A5" s="41">
        <v>17</v>
      </c>
      <c r="B5" s="42">
        <v>43270</v>
      </c>
      <c r="C5" s="43">
        <v>0.83333333333333337</v>
      </c>
      <c r="D5" s="44" t="s">
        <v>250</v>
      </c>
      <c r="E5" s="45" t="s">
        <v>114</v>
      </c>
      <c r="F5" s="228" t="s">
        <v>135</v>
      </c>
      <c r="G5" s="229" t="s">
        <v>260</v>
      </c>
      <c r="H5" s="56"/>
      <c r="I5" s="57"/>
      <c r="J5" s="49"/>
      <c r="K5" s="50" t="str">
        <f t="shared" si="0"/>
        <v/>
      </c>
      <c r="L5" s="51">
        <v>10</v>
      </c>
      <c r="M5" s="49"/>
      <c r="N5" s="58"/>
      <c r="O5" s="59"/>
      <c r="P5" s="60" t="s">
        <v>128</v>
      </c>
      <c r="Q5" s="255" t="s">
        <v>258</v>
      </c>
      <c r="R5" s="382">
        <f t="shared" ca="1" si="10"/>
        <v>0</v>
      </c>
      <c r="S5" s="382">
        <f t="shared" ca="1" si="11"/>
        <v>0</v>
      </c>
      <c r="T5" s="382">
        <f t="shared" ca="1" si="12"/>
        <v>0</v>
      </c>
      <c r="U5" s="382">
        <f t="shared" ca="1" si="13"/>
        <v>0</v>
      </c>
      <c r="V5" s="383">
        <f t="shared" ca="1" si="14"/>
        <v>0</v>
      </c>
      <c r="W5" s="384">
        <f t="shared" ca="1" si="15"/>
        <v>0</v>
      </c>
      <c r="X5" s="385">
        <f t="shared" ca="1" si="16"/>
        <v>0</v>
      </c>
      <c r="Y5" s="386">
        <f t="shared" ca="1" si="17"/>
        <v>0</v>
      </c>
      <c r="Z5" s="387" t="str">
        <f ca="1">IF(SUM(OFFSET(R$4:R$7,$AX5,0))=0,"",IFERROR($DG5,"")&amp;IF(SUM(OFFSET(R$4:R$7,$AX5,0))&lt;12,"?",""))</f>
        <v/>
      </c>
      <c r="AA5" s="50" t="str">
        <f t="shared" ca="1" si="18"/>
        <v/>
      </c>
      <c r="AB5" s="51">
        <v>5</v>
      </c>
      <c r="AC5" s="388">
        <f t="shared" ca="1" si="19"/>
        <v>0</v>
      </c>
      <c r="AD5" s="382">
        <f t="shared" ca="1" si="20"/>
        <v>0</v>
      </c>
      <c r="AE5" s="382">
        <f t="shared" ca="1" si="21"/>
        <v>0</v>
      </c>
      <c r="AF5" s="382">
        <f t="shared" ca="1" si="22"/>
        <v>0</v>
      </c>
      <c r="AG5" s="383">
        <f t="shared" ca="1" si="23"/>
        <v>0</v>
      </c>
      <c r="AH5" s="384">
        <f t="shared" ca="1" si="24"/>
        <v>0</v>
      </c>
      <c r="AI5" s="385">
        <f t="shared" ca="1" si="25"/>
        <v>0</v>
      </c>
      <c r="AJ5" s="386">
        <f t="shared" ca="1" si="26"/>
        <v>0</v>
      </c>
      <c r="AK5" s="389" t="str">
        <f ca="1">IF(SUM(OFFSET(AC$4:AC$7,$AX5,0))=0,"",IFERROR($GY5,"")&amp;IF(SUM(OFFSET(AC$4:AC$7,$AX5,0))&lt;12,"?",""))</f>
        <v/>
      </c>
      <c r="AL5" s="270" t="str">
        <f t="shared" si="1"/>
        <v>Rus-Egy</v>
      </c>
      <c r="AM5" s="270" t="str">
        <f t="shared" si="2"/>
        <v/>
      </c>
      <c r="AN5" s="270" t="str">
        <f t="shared" si="2"/>
        <v/>
      </c>
      <c r="AO5" s="271" t="str">
        <f t="shared" si="27"/>
        <v/>
      </c>
      <c r="AP5" s="271" t="str">
        <f t="shared" si="28"/>
        <v/>
      </c>
      <c r="AQ5" s="271" t="str">
        <f t="shared" si="29"/>
        <v/>
      </c>
      <c r="AR5" s="271" t="str">
        <f t="shared" si="30"/>
        <v/>
      </c>
      <c r="AS5" s="274" t="str">
        <f t="shared" si="31"/>
        <v>Sau</v>
      </c>
      <c r="AT5" s="272" t="str">
        <f t="shared" ca="1" si="32"/>
        <v/>
      </c>
      <c r="AU5" s="271" t="str">
        <f t="shared" ca="1" si="32"/>
        <v/>
      </c>
      <c r="AV5" s="271" t="str">
        <f t="shared" ca="1" si="32"/>
        <v/>
      </c>
      <c r="AW5" s="271" t="str">
        <f t="shared" ca="1" si="32"/>
        <v/>
      </c>
      <c r="AX5" s="272">
        <f t="shared" si="3"/>
        <v>0</v>
      </c>
      <c r="AY5" s="272">
        <v>2</v>
      </c>
      <c r="AZ5" s="272" t="str">
        <f t="shared" ca="1" si="33"/>
        <v/>
      </c>
      <c r="BA5" s="271" t="str">
        <f t="shared" ca="1" si="33"/>
        <v/>
      </c>
      <c r="BB5" s="271" t="str">
        <f t="shared" ca="1" si="33"/>
        <v/>
      </c>
      <c r="BC5" s="271" t="str">
        <f t="shared" ca="1" si="33"/>
        <v/>
      </c>
      <c r="BD5" s="273">
        <f t="shared" ca="1" si="34"/>
        <v>0</v>
      </c>
      <c r="BE5" s="272" t="str">
        <f t="shared" ca="1" si="35"/>
        <v/>
      </c>
      <c r="BF5" s="271" t="str">
        <f t="shared" ca="1" si="35"/>
        <v/>
      </c>
      <c r="BG5" s="271" t="str">
        <f t="shared" ca="1" si="35"/>
        <v/>
      </c>
      <c r="BH5" s="271" t="str">
        <f t="shared" ca="1" si="35"/>
        <v/>
      </c>
      <c r="BI5" s="273">
        <f t="shared" ca="1" si="36"/>
        <v>0</v>
      </c>
      <c r="BJ5" s="272" t="str">
        <f t="shared" ca="1" si="37"/>
        <v/>
      </c>
      <c r="BK5" s="271" t="str">
        <f t="shared" ca="1" si="37"/>
        <v/>
      </c>
      <c r="BL5" s="271" t="str">
        <f t="shared" ca="1" si="37"/>
        <v/>
      </c>
      <c r="BM5" s="271" t="str">
        <f t="shared" ca="1" si="37"/>
        <v/>
      </c>
      <c r="BN5" s="273">
        <f t="shared" ca="1" si="38"/>
        <v>0</v>
      </c>
      <c r="BO5"/>
      <c r="BQ5" s="276">
        <f ca="1">RANK($BD5,OFFSET($BD$4:$BD$7,$AX5,0),0)</f>
        <v>1</v>
      </c>
      <c r="BR5" s="282">
        <f ca="1">BD5+(IF(COUNTIF(OFFSET($BQ$4:$BQ$7,$AX5,0),$BQ5)&gt;1,IF($R5&gt;0,(MAX(OFFSET($R$4:$R$7,$AX5,0))-$R5)*0.1,)))*10^BR$3</f>
        <v>0</v>
      </c>
      <c r="BS5" s="304">
        <f ca="1">RANK($BR5,OFFSET($BR$4:$BR$7,$AX5,0),0)</f>
        <v>1</v>
      </c>
      <c r="BT5" s="294">
        <f ca="1">COUNTIF(OFFSET(BS$4:BS$7,$AX5,0),BS5)</f>
        <v>4</v>
      </c>
      <c r="BU5" s="294">
        <f t="shared" ca="1" si="39"/>
        <v>2</v>
      </c>
      <c r="BV5" s="288" t="str">
        <f t="shared" ca="1" si="40"/>
        <v>04 x 01e - 02</v>
      </c>
      <c r="BW5" s="298" t="str">
        <f t="shared" ca="1" si="41"/>
        <v>1/3/4</v>
      </c>
      <c r="BX5" s="301" t="e">
        <f t="shared" ca="1" si="42"/>
        <v>#VALUE!</v>
      </c>
      <c r="BY5" s="304" t="e">
        <f ca="1">RANK(BX5,OFFSET(BX$4:BX$7,$AX5,0))</f>
        <v>#VALUE!</v>
      </c>
      <c r="BZ5" s="294">
        <f ca="1">COUNTIF(OFFSET(BY$4:BY$7,$AX5,0),BY5)</f>
        <v>4</v>
      </c>
      <c r="CA5" s="294">
        <f t="shared" ca="1" si="43"/>
        <v>2</v>
      </c>
      <c r="CB5" s="288" t="e">
        <f t="shared" ca="1" si="44"/>
        <v>#VALUE!</v>
      </c>
      <c r="CC5" s="298" t="e">
        <f t="shared" ca="1" si="45"/>
        <v>#VALUE!</v>
      </c>
      <c r="CD5" s="307" t="e">
        <f t="shared" ca="1" si="46"/>
        <v>#VALUE!</v>
      </c>
      <c r="CE5" s="304" t="e">
        <f ca="1">RANK(CD5,OFFSET(CD$4:CD$7,$AX5,0))</f>
        <v>#VALUE!</v>
      </c>
      <c r="CF5" s="294">
        <f ca="1">COUNTIF(OFFSET(CE$4:CE$7,$AX5,0),CE5)</f>
        <v>4</v>
      </c>
      <c r="CG5" s="294">
        <f t="shared" ca="1" si="47"/>
        <v>2</v>
      </c>
      <c r="CH5" s="288" t="e">
        <f t="shared" ca="1" si="48"/>
        <v>#VALUE!</v>
      </c>
      <c r="CI5" s="298" t="e">
        <f t="shared" ca="1" si="49"/>
        <v>#VALUE!</v>
      </c>
      <c r="CJ5" s="310" t="e">
        <f t="shared" ca="1" si="50"/>
        <v>#VALUE!</v>
      </c>
      <c r="CK5" s="304" t="e">
        <f ca="1">RANK(CJ5,OFFSET(CJ$4:CJ$7,$AX5,0))</f>
        <v>#VALUE!</v>
      </c>
      <c r="CL5" s="294">
        <f ca="1">COUNTIF(OFFSET(CK$4:CK$7,$AX5,0),CK5)</f>
        <v>4</v>
      </c>
      <c r="CM5" s="294">
        <f t="shared" ca="1" si="51"/>
        <v>2</v>
      </c>
      <c r="CN5" s="288" t="e">
        <f t="shared" ca="1" si="52"/>
        <v>#VALUE!</v>
      </c>
      <c r="CO5" s="298" t="e">
        <f t="shared" ca="1" si="53"/>
        <v>#VALUE!</v>
      </c>
      <c r="CP5" s="313" t="e">
        <f t="shared" ref="CP5:CP7" ca="1" si="105">CJ5+(
IF(CL5=2,OFFSET($AZ5,0,CO5-1))+
IF(CL5=3,OFFSET($AZ5,0,VALUE(MID(CO5,1,1))-1)+
                     OFFSET($AZ5,0,VALUE(MID(CO5,3,1))-1))+
IF(CL5=4,OFFSET($AZ5,0,VALUE(MID(CO5,1,1))-1)+
                     OFFSET($AZ5,0,VALUE(MID(CO5,3,1))-1)+
                     OFFSET($AZ5,0,VALUE(MID(CO5,5,1))-1))
)*10^CP$3</f>
        <v>#VALUE!</v>
      </c>
      <c r="CQ5" s="304" t="e">
        <f ca="1">RANK(CP5,OFFSET(CP$4:CP$7,$AX5,0))</f>
        <v>#VALUE!</v>
      </c>
      <c r="CR5" s="294">
        <f ca="1">COUNTIF(OFFSET(CQ$4:CQ$7,$AX5,0),CQ5)</f>
        <v>4</v>
      </c>
      <c r="CS5" s="294">
        <f t="shared" ca="1" si="54"/>
        <v>2</v>
      </c>
      <c r="CT5" s="288" t="e">
        <f t="shared" ca="1" si="55"/>
        <v>#VALUE!</v>
      </c>
      <c r="CU5" s="298" t="e">
        <f t="shared" ca="1" si="56"/>
        <v>#VALUE!</v>
      </c>
      <c r="CV5" s="316" t="e">
        <f t="shared" ca="1" si="57"/>
        <v>#VALUE!</v>
      </c>
      <c r="CW5" s="304" t="e">
        <f ca="1">RANK(CV5,OFFSET(CV$4:CV$7,$AX5,0))</f>
        <v>#VALUE!</v>
      </c>
      <c r="CX5" s="294">
        <f ca="1">COUNTIF(OFFSET(CW$4:CW$7,$AX5,0),CW5)</f>
        <v>4</v>
      </c>
      <c r="CY5" s="294">
        <f t="shared" ca="1" si="58"/>
        <v>2</v>
      </c>
      <c r="CZ5" s="288" t="e">
        <f t="shared" ca="1" si="59"/>
        <v>#VALUE!</v>
      </c>
      <c r="DA5" s="298" t="e">
        <f t="shared" ca="1" si="60"/>
        <v>#VALUE!</v>
      </c>
      <c r="DB5" s="319" t="e">
        <f t="shared" ca="1" si="61"/>
        <v>#VALUE!</v>
      </c>
      <c r="DC5" s="304" t="e">
        <f ca="1">RANK(DB5,OFFSET(DB$4:DB$7,$AX5,0))</f>
        <v>#VALUE!</v>
      </c>
      <c r="DD5" s="322" t="e">
        <f t="shared" ca="1" si="62"/>
        <v>#VALUE!</v>
      </c>
      <c r="DE5" s="283" t="e">
        <f ca="1">RANK(DD5,OFFSET(DD$4:DD$7,$AX5,0))</f>
        <v>#VALUE!</v>
      </c>
      <c r="DF5" s="325" t="e">
        <f t="shared" ca="1" si="63"/>
        <v>#VALUE!</v>
      </c>
      <c r="DG5" s="283" t="e">
        <f ca="1">RANK(DF5,OFFSET(DF$4:DF$7,$AX5,0))&amp;$E5</f>
        <v>#VALUE!</v>
      </c>
      <c r="DH5" s="348">
        <f ca="1">COUNTIF(OFFSET($DG$4:$DG$7,$AX5,0),$DN5)</f>
        <v>0</v>
      </c>
      <c r="DI5" s="357" t="str">
        <f ca="1">IFERROR(MATCH($DN5,OFFSET($DG$4:$DG$7,$AX5,0),0),"")</f>
        <v/>
      </c>
      <c r="DJ5" s="357" t="str">
        <f t="shared" ca="1" si="64"/>
        <v/>
      </c>
      <c r="DK5" s="357" t="str">
        <f t="shared" ca="1" si="64"/>
        <v/>
      </c>
      <c r="DL5" s="357" t="str">
        <f t="shared" ca="1" si="64"/>
        <v/>
      </c>
      <c r="DM5" s="350" t="str">
        <f ca="1">CONCATENATE(DI5,DJ5,DK5,DL5)</f>
        <v/>
      </c>
      <c r="DN5" s="351" t="s">
        <v>300</v>
      </c>
      <c r="DO5" s="351" t="str">
        <f ca="1">IF(SUM(OFFSET($R$4:$R$7,$AX5,0))&lt;12,"",
IF($DH5=0,$DO4,
IF($DH5=1,OFFSET($Q$4,VALUE(DM5)-1+$AX5,0),
IF($DH5=2,OFFSET($AS$4,VALUE(MID(DM5,1,1))-1+$AX5,0)&amp;"/"&amp;OFFSET($AS$4,VALUE(MID(DM5,2,1))-1+$AX5,0),
IF($DH5=3,OFFSET($AS$4,VALUE(MID(DM5,1,1))-1+$AX5,0)&amp;"/"&amp;OFFSET($AS$4,VALUE(MID(DM5,2,1))-1+$AX5,0)&amp;"/"&amp;OFFSET($AS$4,VALUE(MID(DM5,3,1))-1+$AX5,0),
CONCATENATE(OFFSET($AS$4,$AX5,0),"/",OFFSET($AS$5,$AX5,0),"/",OFFSET($AS$6,$AX5,0),"/",OFFSET($AS$7,$AX5,0)))))))</f>
        <v/>
      </c>
      <c r="DP5" s="351" t="str">
        <f ca="1">IFERROR(OFFSET($Q$51,MATCH(RIGHT($DN5),$Q$52:$Q$59,0),MATCH(VALUE(LEFT($DN5)),$R$51:$Z$51,0)),"")</f>
        <v/>
      </c>
      <c r="DQ5" s="351" t="str">
        <f t="shared" ca="1" si="65"/>
        <v/>
      </c>
      <c r="DR5" s="353" t="str">
        <f t="shared" ca="1" si="66"/>
        <v/>
      </c>
      <c r="DS5" s="201">
        <f t="shared" ca="1" si="67"/>
        <v>0</v>
      </c>
      <c r="DT5" s="203" t="str">
        <f t="shared" ca="1" si="68"/>
        <v/>
      </c>
      <c r="DU5" s="203" t="str">
        <f t="shared" ca="1" si="69"/>
        <v/>
      </c>
      <c r="DV5" s="203" t="str">
        <f t="shared" ca="1" si="69"/>
        <v/>
      </c>
      <c r="DW5" s="203" t="str">
        <f t="shared" ca="1" si="69"/>
        <v/>
      </c>
      <c r="DX5" s="195" t="str">
        <f ca="1">CONCATENATE(DT5,DU5,DV5,DW5)</f>
        <v/>
      </c>
      <c r="DY5" s="156" t="s">
        <v>300</v>
      </c>
      <c r="DZ5" s="156" t="str">
        <f ca="1">IF(SUM(OFFSET($AC$4:$AC$7,$AX5,0))&lt;12,"",
IF($DS5=0,$DZ4,
IF($DS5=1,OFFSET($Q$4,VALUE(DX5)-1+$AX5,0),
IF($DS5=2,OFFSET($AS$4,VALUE(MID(DX5,1,1))-1+$AX5,0)&amp;"/"&amp;OFFSET($AS$4,VALUE(MID(DX5,2,1))-1+$AX5,0),
IF($DS5=3,OFFSET($AS$4,VALUE(MID(DX5,1,1))-1+$AX5,0)&amp;"/"&amp;OFFSET($AS$4,VALUE(MID(DX5,2,1))-1+$AX5,0)&amp;"/"&amp;OFFSET($AS$4,VALUE(MID(DX5,3,1))-1+$AX5,0),
CONCATENATE(OFFSET($AS$4,$AX5,0),"/",OFFSET($AS$5,$AX5,0),"/",OFFSET($AS$6,$AX5,0),"/",OFFSET($AS$7,$AX5,0)))))))</f>
        <v/>
      </c>
      <c r="EA5" s="156" t="str">
        <f ca="1">IFERROR(OFFSET($Q$51,MATCH(RIGHT($DY5),$Q$52:$Q$59,0),MATCH(VALUE(LEFT($DY5)),$AC$51:$AK$51,0)),"")</f>
        <v/>
      </c>
      <c r="EB5" s="156" t="str">
        <f t="shared" ca="1" si="70"/>
        <v/>
      </c>
      <c r="EC5" s="156" t="str">
        <f ca="1">IF(OR(AC5&lt;1,EB5=""),"",LEFT(EB5,3)&amp;IF(ISERROR(MATCH(EB5,$Q:$Q,0)),"?",""))</f>
        <v/>
      </c>
      <c r="ED5" s="270" t="str">
        <f t="shared" si="4"/>
        <v>Rus-Egy</v>
      </c>
      <c r="EE5" s="270" t="str">
        <f t="shared" si="5"/>
        <v/>
      </c>
      <c r="EF5" s="270" t="str">
        <f t="shared" si="5"/>
        <v/>
      </c>
      <c r="EG5" s="271" t="str">
        <f t="shared" si="6"/>
        <v/>
      </c>
      <c r="EH5" s="271" t="str">
        <f t="shared" si="7"/>
        <v/>
      </c>
      <c r="EI5" s="271" t="str">
        <f t="shared" si="8"/>
        <v/>
      </c>
      <c r="EJ5" s="271" t="str">
        <f t="shared" si="71"/>
        <v/>
      </c>
      <c r="EK5" s="274" t="str">
        <f t="shared" si="72"/>
        <v>Sau</v>
      </c>
      <c r="EL5" s="272" t="str">
        <f t="shared" ca="1" si="73"/>
        <v/>
      </c>
      <c r="EM5" s="271" t="str">
        <f t="shared" ca="1" si="73"/>
        <v/>
      </c>
      <c r="EN5" s="271" t="str">
        <f t="shared" ca="1" si="73"/>
        <v/>
      </c>
      <c r="EO5" s="271" t="str">
        <f t="shared" ca="1" si="73"/>
        <v/>
      </c>
      <c r="EP5" s="272">
        <f t="shared" si="9"/>
        <v>0</v>
      </c>
      <c r="EQ5" s="272">
        <v>2</v>
      </c>
      <c r="ER5" s="272" t="str">
        <f t="shared" ca="1" si="74"/>
        <v/>
      </c>
      <c r="ES5" s="271" t="str">
        <f t="shared" ca="1" si="74"/>
        <v/>
      </c>
      <c r="ET5" s="271" t="str">
        <f t="shared" ca="1" si="74"/>
        <v/>
      </c>
      <c r="EU5" s="271" t="str">
        <f t="shared" ca="1" si="74"/>
        <v/>
      </c>
      <c r="EV5" s="273">
        <f t="shared" ca="1" si="75"/>
        <v>0</v>
      </c>
      <c r="EW5" s="272" t="str">
        <f t="shared" ca="1" si="76"/>
        <v/>
      </c>
      <c r="EX5" s="271" t="str">
        <f t="shared" ca="1" si="76"/>
        <v/>
      </c>
      <c r="EY5" s="271" t="str">
        <f t="shared" ca="1" si="76"/>
        <v/>
      </c>
      <c r="EZ5" s="271" t="str">
        <f t="shared" ca="1" si="76"/>
        <v/>
      </c>
      <c r="FA5" s="273">
        <f t="shared" ca="1" si="77"/>
        <v>0</v>
      </c>
      <c r="FB5" s="272" t="str">
        <f t="shared" ca="1" si="78"/>
        <v/>
      </c>
      <c r="FC5" s="271" t="str">
        <f t="shared" ca="1" si="78"/>
        <v/>
      </c>
      <c r="FD5" s="271" t="str">
        <f t="shared" ca="1" si="78"/>
        <v/>
      </c>
      <c r="FE5" s="271" t="str">
        <f t="shared" ca="1" si="78"/>
        <v/>
      </c>
      <c r="FF5" s="273">
        <f t="shared" ca="1" si="79"/>
        <v>0</v>
      </c>
      <c r="FG5"/>
      <c r="FI5" s="276">
        <f ca="1">RANK($EV5,OFFSET($EV$4:$EV$7,$AX5,0),0)</f>
        <v>1</v>
      </c>
      <c r="FJ5" s="282">
        <f ca="1">EV5+(IF(COUNTIF(OFFSET($FI$4:$FI$7,$AX5,0),$FI5)&gt;1,IF($AC5&gt;0,(MAX(OFFSET($AC$4:$AC$7,$AX5,0))-$AC5)*0.1,)))*10^FJ$3</f>
        <v>0</v>
      </c>
      <c r="FK5" s="304">
        <f ca="1">RANK($FJ5,OFFSET($FJ$4:$FJ$7,$AX5,0),0)</f>
        <v>1</v>
      </c>
      <c r="FL5" s="294">
        <f ca="1">COUNTIF(OFFSET(FK$4:FK$7,$AX5,0),FK5)</f>
        <v>4</v>
      </c>
      <c r="FM5" s="294">
        <f t="shared" ca="1" si="80"/>
        <v>2</v>
      </c>
      <c r="FN5" s="288" t="str">
        <f t="shared" ca="1" si="81"/>
        <v>04 x 01e - 02</v>
      </c>
      <c r="FO5" s="298" t="str">
        <f t="shared" ca="1" si="82"/>
        <v>1/3/4</v>
      </c>
      <c r="FP5" s="301" t="e">
        <f t="shared" ca="1" si="83"/>
        <v>#VALUE!</v>
      </c>
      <c r="FQ5" s="304" t="e">
        <f t="shared" ca="1" si="84"/>
        <v>#VALUE!</v>
      </c>
      <c r="FR5" s="294">
        <f ca="1">COUNTIF(OFFSET(FQ$4:FQ$7,$AX5,0),FQ5)</f>
        <v>4</v>
      </c>
      <c r="FS5" s="294">
        <f t="shared" ca="1" si="85"/>
        <v>2</v>
      </c>
      <c r="FT5" s="288" t="e">
        <f t="shared" ca="1" si="86"/>
        <v>#VALUE!</v>
      </c>
      <c r="FU5" s="298" t="e">
        <f t="shared" ca="1" si="87"/>
        <v>#VALUE!</v>
      </c>
      <c r="FV5" s="307" t="e">
        <f t="shared" ca="1" si="88"/>
        <v>#VALUE!</v>
      </c>
      <c r="FW5" s="304" t="e">
        <f t="shared" ref="FW5:FW7" ca="1" si="106">RANK(FV5,OFFSET(FV$4:FV$7,$AX5,0))</f>
        <v>#VALUE!</v>
      </c>
      <c r="FX5" s="294">
        <f ca="1">COUNTIF(OFFSET(FW$4:FW$7,$AX5,0),FW5)</f>
        <v>4</v>
      </c>
      <c r="FY5" s="294">
        <f t="shared" ca="1" si="89"/>
        <v>2</v>
      </c>
      <c r="FZ5" s="288" t="e">
        <f t="shared" ca="1" si="90"/>
        <v>#VALUE!</v>
      </c>
      <c r="GA5" s="298" t="e">
        <f t="shared" ca="1" si="91"/>
        <v>#VALUE!</v>
      </c>
      <c r="GB5" s="310" t="e">
        <f t="shared" ca="1" si="92"/>
        <v>#VALUE!</v>
      </c>
      <c r="GC5" s="304" t="e">
        <f ca="1">RANK(GB5,OFFSET(GB$4:GB$7,$AX5,0))</f>
        <v>#VALUE!</v>
      </c>
      <c r="GD5" s="294">
        <f ca="1">COUNTIF(OFFSET(GC$4:GC$7,$AX5,0),GC5)</f>
        <v>4</v>
      </c>
      <c r="GE5" s="294">
        <f t="shared" ca="1" si="93"/>
        <v>2</v>
      </c>
      <c r="GF5" s="288" t="e">
        <f t="shared" ca="1" si="94"/>
        <v>#VALUE!</v>
      </c>
      <c r="GG5" s="298" t="e">
        <f t="shared" ca="1" si="95"/>
        <v>#VALUE!</v>
      </c>
      <c r="GH5" s="313" t="e">
        <f t="shared" ca="1" si="96"/>
        <v>#VALUE!</v>
      </c>
      <c r="GI5" s="304" t="e">
        <f ca="1">RANK(GH5,OFFSET(GH$4:GH$7,$AX5,0))</f>
        <v>#VALUE!</v>
      </c>
      <c r="GJ5" s="294">
        <f ca="1">COUNTIF(OFFSET(GI$4:GI$7,$AX5,0),GI5)</f>
        <v>4</v>
      </c>
      <c r="GK5" s="294">
        <f t="shared" ca="1" si="97"/>
        <v>2</v>
      </c>
      <c r="GL5" s="288" t="e">
        <f t="shared" ca="1" si="98"/>
        <v>#VALUE!</v>
      </c>
      <c r="GM5" s="298" t="e">
        <f t="shared" ca="1" si="99"/>
        <v>#VALUE!</v>
      </c>
      <c r="GN5" s="316" t="e">
        <f t="shared" ca="1" si="100"/>
        <v>#VALUE!</v>
      </c>
      <c r="GO5" s="304" t="e">
        <f ca="1">RANK(GN5,OFFSET(GN$4:GN$7,$AX5,0))</f>
        <v>#VALUE!</v>
      </c>
      <c r="GP5" s="294">
        <f ca="1">COUNTIF(OFFSET(GO$4:GO$7,$AX5,0),GO5)</f>
        <v>4</v>
      </c>
      <c r="GQ5" s="294">
        <f t="shared" ca="1" si="101"/>
        <v>2</v>
      </c>
      <c r="GR5" s="288" t="e">
        <f t="shared" ca="1" si="102"/>
        <v>#VALUE!</v>
      </c>
      <c r="GS5" s="298" t="e">
        <f t="shared" ca="1" si="103"/>
        <v>#VALUE!</v>
      </c>
      <c r="GT5" s="319" t="e">
        <f t="shared" ca="1" si="104"/>
        <v>#VALUE!</v>
      </c>
      <c r="GU5" s="304" t="e">
        <f ca="1">RANK(GT5,OFFSET(GT$4:GT$7,$AX5,0))</f>
        <v>#VALUE!</v>
      </c>
      <c r="GV5" s="322" t="e">
        <f ca="1">GT5+IF(COUNTIF(OFFSET($GU$4:$GU$7,$AX5,0),GU5)&gt;1,FA5*10^GV$3)</f>
        <v>#VALUE!</v>
      </c>
      <c r="GW5" s="283" t="e">
        <f ca="1">RANK(GV5,OFFSET(GV$4:GV$7,$AX5,0))</f>
        <v>#VALUE!</v>
      </c>
      <c r="GX5" s="325" t="e">
        <f ca="1">GV5+IF(COUNTIF(OFFSET($GW$4:$GW$7,$AX5,0),GW5)&gt;1,FF5*10^GX$3)</f>
        <v>#VALUE!</v>
      </c>
      <c r="GY5" s="283" t="e">
        <f ca="1">RANK(GX5,OFFSET(GX$4:GX$7,$AX5,0))&amp;$E5</f>
        <v>#VALUE!</v>
      </c>
      <c r="GZ5"/>
      <c r="HA5"/>
      <c r="HB5"/>
      <c r="HC5"/>
      <c r="HD5"/>
      <c r="HE5"/>
      <c r="HF5"/>
      <c r="HG5"/>
      <c r="HH5"/>
    </row>
    <row r="6" spans="1:216" x14ac:dyDescent="0.25">
      <c r="A6" s="41">
        <v>18</v>
      </c>
      <c r="B6" s="42">
        <v>43271</v>
      </c>
      <c r="C6" s="43">
        <v>0.70833333333333337</v>
      </c>
      <c r="D6" s="44" t="s">
        <v>251</v>
      </c>
      <c r="E6" s="45" t="s">
        <v>114</v>
      </c>
      <c r="F6" s="228" t="s">
        <v>259</v>
      </c>
      <c r="G6" s="229" t="s">
        <v>258</v>
      </c>
      <c r="H6" s="56"/>
      <c r="I6" s="57"/>
      <c r="J6" s="49"/>
      <c r="K6" s="50" t="str">
        <f t="shared" si="0"/>
        <v/>
      </c>
      <c r="L6" s="51">
        <v>10</v>
      </c>
      <c r="M6" s="49"/>
      <c r="N6" s="58"/>
      <c r="O6" s="59"/>
      <c r="P6" s="60" t="s">
        <v>129</v>
      </c>
      <c r="Q6" s="255" t="s">
        <v>260</v>
      </c>
      <c r="R6" s="382">
        <f t="shared" ca="1" si="10"/>
        <v>0</v>
      </c>
      <c r="S6" s="382">
        <f t="shared" ca="1" si="11"/>
        <v>0</v>
      </c>
      <c r="T6" s="382">
        <f t="shared" ca="1" si="12"/>
        <v>0</v>
      </c>
      <c r="U6" s="382">
        <f t="shared" ca="1" si="13"/>
        <v>0</v>
      </c>
      <c r="V6" s="383">
        <f t="shared" ca="1" si="14"/>
        <v>0</v>
      </c>
      <c r="W6" s="384">
        <f t="shared" ca="1" si="15"/>
        <v>0</v>
      </c>
      <c r="X6" s="385">
        <f t="shared" ca="1" si="16"/>
        <v>0</v>
      </c>
      <c r="Y6" s="386">
        <f t="shared" ca="1" si="17"/>
        <v>0</v>
      </c>
      <c r="Z6" s="387" t="str">
        <f ca="1">IF(SUM(OFFSET(R$4:R$7,$AX6,0))=0,"",IFERROR($DG6,"")&amp;IF(SUM(OFFSET(R$4:R$7,$AX6,0))&lt;12,"?",""))</f>
        <v/>
      </c>
      <c r="AA6" s="50" t="str">
        <f t="shared" ca="1" si="18"/>
        <v/>
      </c>
      <c r="AB6" s="51">
        <v>5</v>
      </c>
      <c r="AC6" s="388">
        <f t="shared" ca="1" si="19"/>
        <v>0</v>
      </c>
      <c r="AD6" s="382">
        <f t="shared" ca="1" si="20"/>
        <v>0</v>
      </c>
      <c r="AE6" s="382">
        <f t="shared" ca="1" si="21"/>
        <v>0</v>
      </c>
      <c r="AF6" s="382">
        <f t="shared" ca="1" si="22"/>
        <v>0</v>
      </c>
      <c r="AG6" s="383">
        <f t="shared" ca="1" si="23"/>
        <v>0</v>
      </c>
      <c r="AH6" s="384">
        <f t="shared" ca="1" si="24"/>
        <v>0</v>
      </c>
      <c r="AI6" s="385">
        <f t="shared" ca="1" si="25"/>
        <v>0</v>
      </c>
      <c r="AJ6" s="386">
        <f t="shared" ca="1" si="26"/>
        <v>0</v>
      </c>
      <c r="AK6" s="389" t="str">
        <f ca="1">IF(SUM(OFFSET(AC$4:AC$7,$AX6,0))=0,"",IFERROR($GY6,"")&amp;IF(SUM(OFFSET(AC$4:AC$7,$AX6,0))&lt;12,"?",""))</f>
        <v/>
      </c>
      <c r="AL6" s="270" t="str">
        <f t="shared" si="1"/>
        <v>Uru-Sau</v>
      </c>
      <c r="AM6" s="270" t="str">
        <f t="shared" si="2"/>
        <v/>
      </c>
      <c r="AN6" s="270" t="str">
        <f t="shared" si="2"/>
        <v/>
      </c>
      <c r="AO6" s="271" t="str">
        <f t="shared" si="27"/>
        <v/>
      </c>
      <c r="AP6" s="271" t="str">
        <f t="shared" si="28"/>
        <v/>
      </c>
      <c r="AQ6" s="271" t="str">
        <f t="shared" si="29"/>
        <v/>
      </c>
      <c r="AR6" s="271" t="str">
        <f t="shared" si="30"/>
        <v/>
      </c>
      <c r="AS6" s="274" t="str">
        <f t="shared" si="31"/>
        <v>Egy</v>
      </c>
      <c r="AT6" s="272" t="str">
        <f t="shared" ca="1" si="32"/>
        <v/>
      </c>
      <c r="AU6" s="271" t="str">
        <f t="shared" ca="1" si="32"/>
        <v/>
      </c>
      <c r="AV6" s="271" t="str">
        <f t="shared" ca="1" si="32"/>
        <v/>
      </c>
      <c r="AW6" s="271" t="str">
        <f t="shared" ca="1" si="32"/>
        <v/>
      </c>
      <c r="AX6" s="272">
        <f t="shared" si="3"/>
        <v>0</v>
      </c>
      <c r="AY6" s="272">
        <v>3</v>
      </c>
      <c r="AZ6" s="272" t="str">
        <f t="shared" ca="1" si="33"/>
        <v/>
      </c>
      <c r="BA6" s="271" t="str">
        <f t="shared" ca="1" si="33"/>
        <v/>
      </c>
      <c r="BB6" s="271" t="str">
        <f t="shared" ca="1" si="33"/>
        <v/>
      </c>
      <c r="BC6" s="271" t="str">
        <f t="shared" ca="1" si="33"/>
        <v/>
      </c>
      <c r="BD6" s="273">
        <f t="shared" ca="1" si="34"/>
        <v>0</v>
      </c>
      <c r="BE6" s="272" t="str">
        <f t="shared" ca="1" si="35"/>
        <v/>
      </c>
      <c r="BF6" s="271" t="str">
        <f t="shared" ca="1" si="35"/>
        <v/>
      </c>
      <c r="BG6" s="271" t="str">
        <f t="shared" ca="1" si="35"/>
        <v/>
      </c>
      <c r="BH6" s="271" t="str">
        <f t="shared" ca="1" si="35"/>
        <v/>
      </c>
      <c r="BI6" s="273">
        <f t="shared" ca="1" si="36"/>
        <v>0</v>
      </c>
      <c r="BJ6" s="272" t="str">
        <f t="shared" ca="1" si="37"/>
        <v/>
      </c>
      <c r="BK6" s="271" t="str">
        <f t="shared" ca="1" si="37"/>
        <v/>
      </c>
      <c r="BL6" s="271" t="str">
        <f t="shared" ca="1" si="37"/>
        <v/>
      </c>
      <c r="BM6" s="271" t="str">
        <f t="shared" ca="1" si="37"/>
        <v/>
      </c>
      <c r="BN6" s="273">
        <f t="shared" ca="1" si="38"/>
        <v>0</v>
      </c>
      <c r="BO6"/>
      <c r="BQ6" s="276">
        <f ca="1">RANK($BD6,OFFSET($BD$4:$BD$7,$AX6,0),0)</f>
        <v>1</v>
      </c>
      <c r="BR6" s="282">
        <f ca="1">BD6+(IF(COUNTIF(OFFSET($BQ$4:$BQ$7,$AX6,0),$BQ6)&gt;1,IF($R6&gt;0,(MAX(OFFSET($R$4:$R$7,$AX6,0))-$R6)*0.1,)))*10^BR$3</f>
        <v>0</v>
      </c>
      <c r="BS6" s="304">
        <f ca="1">RANK($BR6,OFFSET($BR$4:$BR$7,$AX6,0),0)</f>
        <v>1</v>
      </c>
      <c r="BT6" s="294">
        <f ca="1">COUNTIF(OFFSET(BS$4:BS$7,$AX6,0),BS6)</f>
        <v>4</v>
      </c>
      <c r="BU6" s="294">
        <f t="shared" ca="1" si="39"/>
        <v>3</v>
      </c>
      <c r="BV6" s="288" t="str">
        <f t="shared" ca="1" si="40"/>
        <v>04 x 01e - 03</v>
      </c>
      <c r="BW6" s="298" t="str">
        <f t="shared" ca="1" si="41"/>
        <v>1/2/4</v>
      </c>
      <c r="BX6" s="301" t="e">
        <f ca="1">BR6+(
IF(BT6=2,OFFSET($AZ6,0,VALUE(BW6)-1))+
IF(BT6=3,OFFSET($AZ6,0,VALUE(MID(BW6,1,1))-1)+
                     OFFSET($AZ6,0,VALUE(MID(BW6,3,1))-1))+
IF(BT6=4,OFFSET($AZ6,0,VALUE(MID(BW6,1,1))-1)+
                     OFFSET($AZ6,0,VALUE(MID(BW6,3,1))-1)+
                     OFFSET($AZ6,0,VALUE(MID(BW6,5,1))-1))
)*10^BX$3</f>
        <v>#VALUE!</v>
      </c>
      <c r="BY6" s="304" t="e">
        <f ca="1">RANK(BX6,OFFSET(BX$4:BX$7,$AX6,0))</f>
        <v>#VALUE!</v>
      </c>
      <c r="BZ6" s="294">
        <f ca="1">COUNTIF(OFFSET(BY$4:BY$7,$AX6,0),BY6)</f>
        <v>4</v>
      </c>
      <c r="CA6" s="294">
        <f t="shared" ca="1" si="43"/>
        <v>3</v>
      </c>
      <c r="CB6" s="288" t="e">
        <f t="shared" ca="1" si="44"/>
        <v>#VALUE!</v>
      </c>
      <c r="CC6" s="298" t="e">
        <f t="shared" ca="1" si="45"/>
        <v>#VALUE!</v>
      </c>
      <c r="CD6" s="307" t="e">
        <f t="shared" ca="1" si="46"/>
        <v>#VALUE!</v>
      </c>
      <c r="CE6" s="304" t="e">
        <f ca="1">RANK(CD6,OFFSET(CD$4:CD$7,$AX6,0))</f>
        <v>#VALUE!</v>
      </c>
      <c r="CF6" s="294">
        <f ca="1">COUNTIF(OFFSET(CE$4:CE$7,$AX6,0),CE6)</f>
        <v>4</v>
      </c>
      <c r="CG6" s="294">
        <f t="shared" ca="1" si="47"/>
        <v>3</v>
      </c>
      <c r="CH6" s="288" t="e">
        <f t="shared" ca="1" si="48"/>
        <v>#VALUE!</v>
      </c>
      <c r="CI6" s="298" t="e">
        <f t="shared" ca="1" si="49"/>
        <v>#VALUE!</v>
      </c>
      <c r="CJ6" s="310" t="e">
        <f t="shared" ca="1" si="50"/>
        <v>#VALUE!</v>
      </c>
      <c r="CK6" s="304" t="e">
        <f ca="1">RANK(CJ6,OFFSET(CJ$4:CJ$7,$AX6,0))</f>
        <v>#VALUE!</v>
      </c>
      <c r="CL6" s="294">
        <f ca="1">COUNTIF(OFFSET(CK$4:CK$7,$AX6,0),CK6)</f>
        <v>4</v>
      </c>
      <c r="CM6" s="294">
        <f t="shared" ca="1" si="51"/>
        <v>3</v>
      </c>
      <c r="CN6" s="288" t="e">
        <f t="shared" ca="1" si="52"/>
        <v>#VALUE!</v>
      </c>
      <c r="CO6" s="298" t="e">
        <f t="shared" ca="1" si="53"/>
        <v>#VALUE!</v>
      </c>
      <c r="CP6" s="313" t="e">
        <f t="shared" ca="1" si="105"/>
        <v>#VALUE!</v>
      </c>
      <c r="CQ6" s="304" t="e">
        <f ca="1">RANK(CP6,OFFSET(CP$4:CP$7,$AX6,0))</f>
        <v>#VALUE!</v>
      </c>
      <c r="CR6" s="294">
        <f ca="1">COUNTIF(OFFSET(CQ$4:CQ$7,$AX6,0),CQ6)</f>
        <v>4</v>
      </c>
      <c r="CS6" s="294">
        <f t="shared" ca="1" si="54"/>
        <v>3</v>
      </c>
      <c r="CT6" s="288" t="e">
        <f t="shared" ca="1" si="55"/>
        <v>#VALUE!</v>
      </c>
      <c r="CU6" s="298" t="e">
        <f t="shared" ca="1" si="56"/>
        <v>#VALUE!</v>
      </c>
      <c r="CV6" s="316" t="e">
        <f t="shared" ca="1" si="57"/>
        <v>#VALUE!</v>
      </c>
      <c r="CW6" s="304" t="e">
        <f ca="1">RANK(CV6,OFFSET(CV$4:CV$7,$AX6,0))</f>
        <v>#VALUE!</v>
      </c>
      <c r="CX6" s="294">
        <f ca="1">COUNTIF(OFFSET(CW$4:CW$7,$AX6,0),CW6)</f>
        <v>4</v>
      </c>
      <c r="CY6" s="294">
        <f t="shared" ca="1" si="58"/>
        <v>3</v>
      </c>
      <c r="CZ6" s="288" t="e">
        <f t="shared" ca="1" si="59"/>
        <v>#VALUE!</v>
      </c>
      <c r="DA6" s="298" t="e">
        <f t="shared" ca="1" si="60"/>
        <v>#VALUE!</v>
      </c>
      <c r="DB6" s="319" t="e">
        <f t="shared" ca="1" si="61"/>
        <v>#VALUE!</v>
      </c>
      <c r="DC6" s="304" t="e">
        <f ca="1">RANK(DB6,OFFSET(DB$4:DB$7,$AX6,0))</f>
        <v>#VALUE!</v>
      </c>
      <c r="DD6" s="322" t="e">
        <f t="shared" ca="1" si="62"/>
        <v>#VALUE!</v>
      </c>
      <c r="DE6" s="283" t="e">
        <f ca="1">RANK(DD6,OFFSET(DD$4:DD$7,$AX6,0))</f>
        <v>#VALUE!</v>
      </c>
      <c r="DF6" s="325" t="e">
        <f t="shared" ca="1" si="63"/>
        <v>#VALUE!</v>
      </c>
      <c r="DG6" s="283" t="e">
        <f ca="1">RANK(DF6,OFFSET(DF$4:DF$7,$AX6,0))&amp;$E6</f>
        <v>#VALUE!</v>
      </c>
      <c r="DH6" s="348">
        <f ca="1">COUNTIF(OFFSET($DG$4:$DG$7,$AX6,0),$DN6)</f>
        <v>0</v>
      </c>
      <c r="DI6" s="357" t="str">
        <f ca="1">IFERROR(MATCH($DN6,OFFSET($DG$4:$DG$7,$AX6,0),0),"")</f>
        <v/>
      </c>
      <c r="DJ6" s="357" t="str">
        <f t="shared" ca="1" si="64"/>
        <v/>
      </c>
      <c r="DK6" s="357" t="str">
        <f t="shared" ca="1" si="64"/>
        <v/>
      </c>
      <c r="DL6" s="357" t="str">
        <f t="shared" ca="1" si="64"/>
        <v/>
      </c>
      <c r="DM6" s="350" t="str">
        <f ca="1">CONCATENATE(DI6,DJ6,DK6,DL6)</f>
        <v/>
      </c>
      <c r="DN6" s="351" t="s">
        <v>336</v>
      </c>
      <c r="DO6" s="351" t="str">
        <f ca="1">IF(SUM(OFFSET($R$4:$R$7,$AX6,0))&lt;12,"",
IF($DH6=0,$DO5,
IF($DH6=1,OFFSET($Q$4,VALUE(DM6)-1+$AX6,0),
IF($DH6=2,OFFSET($AS$4,VALUE(MID(DM6,1,1))-1+$AX6,0)&amp;"/"&amp;OFFSET($AS$4,VALUE(MID(DM6,2,1))-1+$AX6,0),
IF($DH6=3,OFFSET($AS$4,VALUE(MID(DM6,1,1))-1+$AX6,0)&amp;"/"&amp;OFFSET($AS$4,VALUE(MID(DM6,2,1))-1+$AX6,0)&amp;"/"&amp;OFFSET($AS$4,VALUE(MID(DM6,3,1))-1+$AX6,0),
CONCATENATE(OFFSET($AS$4,$AX6,0),"/",OFFSET($AS$5,$AX6,0),"/",OFFSET($AS$6,$AX6,0),"/",OFFSET($AS$7,$AX6,0)))))))</f>
        <v/>
      </c>
      <c r="DP6" s="351" t="str">
        <f ca="1">IFERROR(OFFSET($Q$51,MATCH(RIGHT($DN6),$Q$52:$Q$59,0),MATCH(VALUE(LEFT($DN6)),$R$51:$Z$51,0)),"")</f>
        <v/>
      </c>
      <c r="DQ6" s="351" t="str">
        <f t="shared" ca="1" si="65"/>
        <v/>
      </c>
      <c r="DR6" s="353" t="str">
        <f t="shared" ca="1" si="66"/>
        <v/>
      </c>
      <c r="DS6" s="201">
        <f t="shared" ca="1" si="67"/>
        <v>0</v>
      </c>
      <c r="DT6" s="203" t="str">
        <f t="shared" ca="1" si="68"/>
        <v/>
      </c>
      <c r="DU6" s="203" t="str">
        <f t="shared" ca="1" si="69"/>
        <v/>
      </c>
      <c r="DV6" s="203" t="str">
        <f t="shared" ca="1" si="69"/>
        <v/>
      </c>
      <c r="DW6" s="203" t="str">
        <f t="shared" ca="1" si="69"/>
        <v/>
      </c>
      <c r="DX6" s="195" t="str">
        <f ca="1">CONCATENATE(DT6,DU6,DV6,DW6)</f>
        <v/>
      </c>
      <c r="DY6" s="156" t="s">
        <v>336</v>
      </c>
      <c r="DZ6" s="156" t="str">
        <f ca="1">IF(SUM(OFFSET($AC$4:$AC$7,$AX6,0))&lt;12,"",
IF($DS6=0,$DZ5,
IF($DS6=1,OFFSET($Q$4,VALUE(DX6)-1+$AX6,0),
IF($DS6=2,OFFSET($AS$4,VALUE(MID(DX6,1,1))-1+$AX6,0)&amp;"/"&amp;OFFSET($AS$4,VALUE(MID(DX6,2,1))-1+$AX6,0),
IF($DS6=3,OFFSET($AS$4,VALUE(MID(DX6,1,1))-1+$AX6,0)&amp;"/"&amp;OFFSET($AS$4,VALUE(MID(DX6,2,1))-1+$AX6,0)&amp;"/"&amp;OFFSET($AS$4,VALUE(MID(DX6,3,1))-1+$AX6,0),
CONCATENATE(OFFSET($AS$4,$AX6,0),"/",OFFSET($AS$5,$AX6,0),"/",OFFSET($AS$6,$AX6,0),"/",OFFSET($AS$7,$AX6,0)))))))</f>
        <v/>
      </c>
      <c r="EA6" s="156" t="str">
        <f ca="1">IFERROR(OFFSET($Q$51,MATCH(RIGHT($DY6),$Q$52:$Q$59,0),MATCH(VALUE(LEFT($DY6)),$AC$51:$AK$51,0)),"")</f>
        <v/>
      </c>
      <c r="EB6" s="156" t="str">
        <f t="shared" ca="1" si="70"/>
        <v/>
      </c>
      <c r="EC6" s="156" t="str">
        <f ca="1">IF(OR(AC6&lt;1,EB6=""),"",LEFT(EB6,3)&amp;IF(ISERROR(MATCH(EB6,$Q:$Q,0)),"?",""))</f>
        <v/>
      </c>
      <c r="ED6" s="270" t="str">
        <f t="shared" si="4"/>
        <v>Uru-Sau</v>
      </c>
      <c r="EE6" s="270" t="str">
        <f t="shared" si="5"/>
        <v/>
      </c>
      <c r="EF6" s="270" t="str">
        <f t="shared" si="5"/>
        <v/>
      </c>
      <c r="EG6" s="271" t="str">
        <f t="shared" si="6"/>
        <v/>
      </c>
      <c r="EH6" s="271" t="str">
        <f t="shared" si="7"/>
        <v/>
      </c>
      <c r="EI6" s="271" t="str">
        <f t="shared" si="8"/>
        <v/>
      </c>
      <c r="EJ6" s="271" t="str">
        <f t="shared" si="71"/>
        <v/>
      </c>
      <c r="EK6" s="274" t="str">
        <f t="shared" si="72"/>
        <v>Egy</v>
      </c>
      <c r="EL6" s="272" t="str">
        <f t="shared" ca="1" si="73"/>
        <v/>
      </c>
      <c r="EM6" s="271" t="str">
        <f t="shared" ca="1" si="73"/>
        <v/>
      </c>
      <c r="EN6" s="271" t="str">
        <f t="shared" ca="1" si="73"/>
        <v/>
      </c>
      <c r="EO6" s="271" t="str">
        <f t="shared" ca="1" si="73"/>
        <v/>
      </c>
      <c r="EP6" s="272">
        <f t="shared" si="9"/>
        <v>0</v>
      </c>
      <c r="EQ6" s="272">
        <v>3</v>
      </c>
      <c r="ER6" s="272" t="str">
        <f t="shared" ca="1" si="74"/>
        <v/>
      </c>
      <c r="ES6" s="271" t="str">
        <f t="shared" ca="1" si="74"/>
        <v/>
      </c>
      <c r="ET6" s="271" t="str">
        <f t="shared" ca="1" si="74"/>
        <v/>
      </c>
      <c r="EU6" s="271" t="str">
        <f t="shared" ca="1" si="74"/>
        <v/>
      </c>
      <c r="EV6" s="273">
        <f t="shared" ca="1" si="75"/>
        <v>0</v>
      </c>
      <c r="EW6" s="272" t="str">
        <f t="shared" ca="1" si="76"/>
        <v/>
      </c>
      <c r="EX6" s="271" t="str">
        <f t="shared" ca="1" si="76"/>
        <v/>
      </c>
      <c r="EY6" s="271" t="str">
        <f t="shared" ca="1" si="76"/>
        <v/>
      </c>
      <c r="EZ6" s="271" t="str">
        <f t="shared" ca="1" si="76"/>
        <v/>
      </c>
      <c r="FA6" s="273">
        <f t="shared" ca="1" si="77"/>
        <v>0</v>
      </c>
      <c r="FB6" s="272" t="str">
        <f t="shared" ca="1" si="78"/>
        <v/>
      </c>
      <c r="FC6" s="271" t="str">
        <f t="shared" ca="1" si="78"/>
        <v/>
      </c>
      <c r="FD6" s="271" t="str">
        <f t="shared" ca="1" si="78"/>
        <v/>
      </c>
      <c r="FE6" s="271" t="str">
        <f t="shared" ca="1" si="78"/>
        <v/>
      </c>
      <c r="FF6" s="273">
        <f t="shared" ca="1" si="79"/>
        <v>0</v>
      </c>
      <c r="FG6"/>
      <c r="FI6" s="276">
        <f ca="1">RANK($EV6,OFFSET($EV$4:$EV$7,$AX6,0),0)</f>
        <v>1</v>
      </c>
      <c r="FJ6" s="282">
        <f ca="1">EV6+(IF(COUNTIF(OFFSET($FI$4:$FI$7,$AX6,0),$FI6)&gt;1,IF($AC6&gt;0,(MAX(OFFSET($AC$4:$AC$7,$AX6,0))-$AC6)*0.1,)))*10^FJ$3</f>
        <v>0</v>
      </c>
      <c r="FK6" s="304">
        <f ca="1">RANK($FJ6,OFFSET($FJ$4:$FJ$7,$AX6,0),0)</f>
        <v>1</v>
      </c>
      <c r="FL6" s="294">
        <f ca="1">COUNTIF(OFFSET(FK$4:FK$7,$AX6,0),FK6)</f>
        <v>4</v>
      </c>
      <c r="FM6" s="294">
        <f t="shared" ca="1" si="80"/>
        <v>3</v>
      </c>
      <c r="FN6" s="288" t="str">
        <f t="shared" ca="1" si="81"/>
        <v>04 x 01e - 03</v>
      </c>
      <c r="FO6" s="298" t="str">
        <f t="shared" ca="1" si="82"/>
        <v>1/2/4</v>
      </c>
      <c r="FP6" s="301" t="e">
        <f t="shared" ca="1" si="83"/>
        <v>#VALUE!</v>
      </c>
      <c r="FQ6" s="304" t="e">
        <f t="shared" ca="1" si="84"/>
        <v>#VALUE!</v>
      </c>
      <c r="FR6" s="294">
        <f ca="1">COUNTIF(OFFSET(FQ$4:FQ$7,$AX6,0),FQ6)</f>
        <v>4</v>
      </c>
      <c r="FS6" s="294">
        <f t="shared" ca="1" si="85"/>
        <v>3</v>
      </c>
      <c r="FT6" s="288" t="e">
        <f t="shared" ca="1" si="86"/>
        <v>#VALUE!</v>
      </c>
      <c r="FU6" s="298" t="e">
        <f t="shared" ca="1" si="87"/>
        <v>#VALUE!</v>
      </c>
      <c r="FV6" s="307" t="e">
        <f t="shared" ca="1" si="88"/>
        <v>#VALUE!</v>
      </c>
      <c r="FW6" s="304" t="e">
        <f t="shared" ca="1" si="106"/>
        <v>#VALUE!</v>
      </c>
      <c r="FX6" s="294">
        <f ca="1">COUNTIF(OFFSET(FW$4:FW$7,$AX6,0),FW6)</f>
        <v>4</v>
      </c>
      <c r="FY6" s="294">
        <f t="shared" ca="1" si="89"/>
        <v>3</v>
      </c>
      <c r="FZ6" s="288" t="e">
        <f t="shared" ca="1" si="90"/>
        <v>#VALUE!</v>
      </c>
      <c r="GA6" s="298" t="e">
        <f t="shared" ca="1" si="91"/>
        <v>#VALUE!</v>
      </c>
      <c r="GB6" s="310" t="e">
        <f t="shared" ca="1" si="92"/>
        <v>#VALUE!</v>
      </c>
      <c r="GC6" s="304" t="e">
        <f ca="1">RANK(GB6,OFFSET(GB$4:GB$7,$AX6,0))</f>
        <v>#VALUE!</v>
      </c>
      <c r="GD6" s="294">
        <f ca="1">COUNTIF(OFFSET(GC$4:GC$7,$AX6,0),GC6)</f>
        <v>4</v>
      </c>
      <c r="GE6" s="294">
        <f t="shared" ca="1" si="93"/>
        <v>3</v>
      </c>
      <c r="GF6" s="288" t="e">
        <f t="shared" ca="1" si="94"/>
        <v>#VALUE!</v>
      </c>
      <c r="GG6" s="298" t="e">
        <f t="shared" ca="1" si="95"/>
        <v>#VALUE!</v>
      </c>
      <c r="GH6" s="313" t="e">
        <f t="shared" ca="1" si="96"/>
        <v>#VALUE!</v>
      </c>
      <c r="GI6" s="304" t="e">
        <f ca="1">RANK(GH6,OFFSET(GH$4:GH$7,$AX6,0))</f>
        <v>#VALUE!</v>
      </c>
      <c r="GJ6" s="294">
        <f ca="1">COUNTIF(OFFSET(GI$4:GI$7,$AX6,0),GI6)</f>
        <v>4</v>
      </c>
      <c r="GK6" s="294">
        <f t="shared" ca="1" si="97"/>
        <v>3</v>
      </c>
      <c r="GL6" s="288" t="e">
        <f t="shared" ca="1" si="98"/>
        <v>#VALUE!</v>
      </c>
      <c r="GM6" s="298" t="e">
        <f t="shared" ca="1" si="99"/>
        <v>#VALUE!</v>
      </c>
      <c r="GN6" s="316" t="e">
        <f t="shared" ca="1" si="100"/>
        <v>#VALUE!</v>
      </c>
      <c r="GO6" s="304" t="e">
        <f ca="1">RANK(GN6,OFFSET(GN$4:GN$7,$AX6,0))</f>
        <v>#VALUE!</v>
      </c>
      <c r="GP6" s="294">
        <f ca="1">COUNTIF(OFFSET(GO$4:GO$7,$AX6,0),GO6)</f>
        <v>4</v>
      </c>
      <c r="GQ6" s="294">
        <f t="shared" ca="1" si="101"/>
        <v>3</v>
      </c>
      <c r="GR6" s="288" t="e">
        <f t="shared" ca="1" si="102"/>
        <v>#VALUE!</v>
      </c>
      <c r="GS6" s="298" t="e">
        <f t="shared" ca="1" si="103"/>
        <v>#VALUE!</v>
      </c>
      <c r="GT6" s="319" t="e">
        <f t="shared" ca="1" si="104"/>
        <v>#VALUE!</v>
      </c>
      <c r="GU6" s="304" t="e">
        <f ca="1">RANK(GT6,OFFSET(GT$4:GT$7,$AX6,0))</f>
        <v>#VALUE!</v>
      </c>
      <c r="GV6" s="322" t="e">
        <f ca="1">GT6+IF(COUNTIF(OFFSET($GU$4:$GU$7,$AX6,0),GU6)&gt;1,FA6*10^GV$3)</f>
        <v>#VALUE!</v>
      </c>
      <c r="GW6" s="283" t="e">
        <f ca="1">RANK(GV6,OFFSET(GV$4:GV$7,$AX6,0))</f>
        <v>#VALUE!</v>
      </c>
      <c r="GX6" s="325" t="e">
        <f ca="1">GV6+IF(COUNTIF(OFFSET($GW$4:$GW$7,$AX6,0),GW6)&gt;1,FF6*10^GX$3)</f>
        <v>#VALUE!</v>
      </c>
      <c r="GY6" s="283" t="e">
        <f ca="1">RANK(GX6,OFFSET(GX$4:GX$7,$AX6,0))&amp;$E6</f>
        <v>#VALUE!</v>
      </c>
      <c r="GZ6"/>
      <c r="HA6"/>
      <c r="HB6"/>
      <c r="HC6"/>
      <c r="HD6"/>
      <c r="HE6"/>
      <c r="HF6"/>
      <c r="HG6"/>
      <c r="HH6"/>
    </row>
    <row r="7" spans="1:216" x14ac:dyDescent="0.25">
      <c r="A7" s="41">
        <v>33</v>
      </c>
      <c r="B7" s="42">
        <v>43276</v>
      </c>
      <c r="C7" s="43">
        <v>0.66666666666666663</v>
      </c>
      <c r="D7" s="44" t="s">
        <v>252</v>
      </c>
      <c r="E7" s="45" t="s">
        <v>114</v>
      </c>
      <c r="F7" s="228" t="s">
        <v>259</v>
      </c>
      <c r="G7" s="229" t="s">
        <v>135</v>
      </c>
      <c r="H7" s="56"/>
      <c r="I7" s="57"/>
      <c r="J7" s="49"/>
      <c r="K7" s="50" t="str">
        <f t="shared" si="0"/>
        <v/>
      </c>
      <c r="L7" s="51">
        <v>10</v>
      </c>
      <c r="M7" s="49"/>
      <c r="N7" s="58"/>
      <c r="O7" s="59"/>
      <c r="P7" s="60" t="s">
        <v>130</v>
      </c>
      <c r="Q7" s="255" t="s">
        <v>259</v>
      </c>
      <c r="R7" s="382">
        <f t="shared" ca="1" si="10"/>
        <v>0</v>
      </c>
      <c r="S7" s="382">
        <f t="shared" ca="1" si="11"/>
        <v>0</v>
      </c>
      <c r="T7" s="382">
        <f t="shared" ca="1" si="12"/>
        <v>0</v>
      </c>
      <c r="U7" s="382">
        <f t="shared" ca="1" si="13"/>
        <v>0</v>
      </c>
      <c r="V7" s="383">
        <f t="shared" ca="1" si="14"/>
        <v>0</v>
      </c>
      <c r="W7" s="384">
        <f t="shared" ca="1" si="15"/>
        <v>0</v>
      </c>
      <c r="X7" s="385">
        <f t="shared" ca="1" si="16"/>
        <v>0</v>
      </c>
      <c r="Y7" s="386">
        <f t="shared" ca="1" si="17"/>
        <v>0</v>
      </c>
      <c r="Z7" s="387" t="str">
        <f ca="1">IF(SUM(OFFSET(R$4:R$7,$AX7,0))=0,"",IFERROR($DG7,"")&amp;IF(SUM(OFFSET(R$4:R$7,$AX7,0))&lt;12,"?",""))</f>
        <v/>
      </c>
      <c r="AA7" s="50" t="str">
        <f t="shared" ca="1" si="18"/>
        <v/>
      </c>
      <c r="AB7" s="51">
        <v>5</v>
      </c>
      <c r="AC7" s="388">
        <f t="shared" ca="1" si="19"/>
        <v>0</v>
      </c>
      <c r="AD7" s="382">
        <f t="shared" ca="1" si="20"/>
        <v>0</v>
      </c>
      <c r="AE7" s="382">
        <f t="shared" ca="1" si="21"/>
        <v>0</v>
      </c>
      <c r="AF7" s="382">
        <f t="shared" ca="1" si="22"/>
        <v>0</v>
      </c>
      <c r="AG7" s="383">
        <f t="shared" ca="1" si="23"/>
        <v>0</v>
      </c>
      <c r="AH7" s="384">
        <f t="shared" ca="1" si="24"/>
        <v>0</v>
      </c>
      <c r="AI7" s="385">
        <f t="shared" ca="1" si="25"/>
        <v>0</v>
      </c>
      <c r="AJ7" s="386">
        <f t="shared" ca="1" si="26"/>
        <v>0</v>
      </c>
      <c r="AK7" s="389" t="str">
        <f ca="1">IF(SUM(OFFSET(AC$4:AC$7,$AX7,0))=0,"",IFERROR($GY7,"")&amp;IF(SUM(OFFSET(AC$4:AC$7,$AX7,0))&lt;12,"?",""))</f>
        <v/>
      </c>
      <c r="AL7" s="270" t="str">
        <f t="shared" si="1"/>
        <v>Uru-Rus</v>
      </c>
      <c r="AM7" s="270" t="str">
        <f t="shared" si="2"/>
        <v/>
      </c>
      <c r="AN7" s="270" t="str">
        <f t="shared" si="2"/>
        <v/>
      </c>
      <c r="AO7" s="271" t="str">
        <f t="shared" si="27"/>
        <v/>
      </c>
      <c r="AP7" s="271" t="str">
        <f t="shared" si="28"/>
        <v/>
      </c>
      <c r="AQ7" s="271" t="str">
        <f t="shared" si="29"/>
        <v/>
      </c>
      <c r="AR7" s="271" t="str">
        <f t="shared" si="30"/>
        <v/>
      </c>
      <c r="AS7" s="274" t="str">
        <f t="shared" si="31"/>
        <v>Uru</v>
      </c>
      <c r="AT7" s="272" t="str">
        <f t="shared" ca="1" si="32"/>
        <v/>
      </c>
      <c r="AU7" s="271" t="str">
        <f t="shared" ca="1" si="32"/>
        <v/>
      </c>
      <c r="AV7" s="271" t="str">
        <f t="shared" ca="1" si="32"/>
        <v/>
      </c>
      <c r="AW7" s="271" t="str">
        <f t="shared" ca="1" si="32"/>
        <v/>
      </c>
      <c r="AX7" s="272">
        <f t="shared" si="3"/>
        <v>0</v>
      </c>
      <c r="AY7" s="272">
        <v>4</v>
      </c>
      <c r="AZ7" s="272" t="str">
        <f t="shared" ca="1" si="33"/>
        <v/>
      </c>
      <c r="BA7" s="271" t="str">
        <f t="shared" ca="1" si="33"/>
        <v/>
      </c>
      <c r="BB7" s="271" t="str">
        <f t="shared" ca="1" si="33"/>
        <v/>
      </c>
      <c r="BC7" s="271" t="str">
        <f t="shared" ca="1" si="33"/>
        <v/>
      </c>
      <c r="BD7" s="273">
        <f t="shared" ca="1" si="34"/>
        <v>0</v>
      </c>
      <c r="BE7" s="272" t="str">
        <f t="shared" ca="1" si="35"/>
        <v/>
      </c>
      <c r="BF7" s="271" t="str">
        <f t="shared" ca="1" si="35"/>
        <v/>
      </c>
      <c r="BG7" s="271" t="str">
        <f t="shared" ca="1" si="35"/>
        <v/>
      </c>
      <c r="BH7" s="271" t="str">
        <f t="shared" ca="1" si="35"/>
        <v/>
      </c>
      <c r="BI7" s="273">
        <f t="shared" ca="1" si="36"/>
        <v>0</v>
      </c>
      <c r="BJ7" s="272" t="str">
        <f t="shared" ca="1" si="37"/>
        <v/>
      </c>
      <c r="BK7" s="271" t="str">
        <f t="shared" ca="1" si="37"/>
        <v/>
      </c>
      <c r="BL7" s="271" t="str">
        <f t="shared" ca="1" si="37"/>
        <v/>
      </c>
      <c r="BM7" s="271" t="str">
        <f t="shared" ca="1" si="37"/>
        <v/>
      </c>
      <c r="BN7" s="273">
        <f t="shared" ca="1" si="38"/>
        <v>0</v>
      </c>
      <c r="BO7"/>
      <c r="BQ7" s="277">
        <f ca="1">RANK($BD7,OFFSET($BD$4:$BD$7,$AX7,0),0)</f>
        <v>1</v>
      </c>
      <c r="BR7" s="284">
        <f ca="1">BD7+(IF(COUNTIF(OFFSET($BQ$4:$BQ$7,$AX7,0),$BQ7)&gt;1,IF($R7&gt;0,(MAX(OFFSET($R$4:$R$7,$AX7,0))-$R7)*0.1,)))*10^BR$3</f>
        <v>0</v>
      </c>
      <c r="BS7" s="305">
        <f ca="1">RANK($BR7,OFFSET($BR$4:$BR$7,$AX7,0),0)</f>
        <v>1</v>
      </c>
      <c r="BT7" s="295">
        <f ca="1">COUNTIF(OFFSET(BS$4:BS$7,$AX7,0),BS7)</f>
        <v>4</v>
      </c>
      <c r="BU7" s="295">
        <f t="shared" ca="1" si="39"/>
        <v>4</v>
      </c>
      <c r="BV7" s="289" t="str">
        <f t="shared" ca="1" si="40"/>
        <v>04 x 01e - 04</v>
      </c>
      <c r="BW7" s="299" t="str">
        <f t="shared" ca="1" si="41"/>
        <v>1/2/3</v>
      </c>
      <c r="BX7" s="302" t="e">
        <f t="shared" ca="1" si="42"/>
        <v>#VALUE!</v>
      </c>
      <c r="BY7" s="305" t="e">
        <f ca="1">RANK(BX7,OFFSET(BX$4:BX$7,$AX7,0))</f>
        <v>#VALUE!</v>
      </c>
      <c r="BZ7" s="295">
        <f ca="1">COUNTIF(OFFSET(BY$4:BY$7,$AX7,0),BY7)</f>
        <v>4</v>
      </c>
      <c r="CA7" s="295">
        <f t="shared" ca="1" si="43"/>
        <v>4</v>
      </c>
      <c r="CB7" s="289" t="e">
        <f t="shared" ca="1" si="44"/>
        <v>#VALUE!</v>
      </c>
      <c r="CC7" s="299" t="e">
        <f t="shared" ca="1" si="45"/>
        <v>#VALUE!</v>
      </c>
      <c r="CD7" s="308" t="e">
        <f t="shared" ca="1" si="46"/>
        <v>#VALUE!</v>
      </c>
      <c r="CE7" s="305" t="e">
        <f ca="1">RANK(CD7,OFFSET(CD$4:CD$7,$AX7,0))</f>
        <v>#VALUE!</v>
      </c>
      <c r="CF7" s="295">
        <f ca="1">COUNTIF(OFFSET(CE$4:CE$7,$AX7,0),CE7)</f>
        <v>4</v>
      </c>
      <c r="CG7" s="295">
        <f t="shared" ca="1" si="47"/>
        <v>4</v>
      </c>
      <c r="CH7" s="289" t="e">
        <f t="shared" ca="1" si="48"/>
        <v>#VALUE!</v>
      </c>
      <c r="CI7" s="299" t="e">
        <f t="shared" ca="1" si="49"/>
        <v>#VALUE!</v>
      </c>
      <c r="CJ7" s="311" t="e">
        <f t="shared" ca="1" si="50"/>
        <v>#VALUE!</v>
      </c>
      <c r="CK7" s="305" t="e">
        <f ca="1">RANK(CJ7,OFFSET(CJ$4:CJ$7,$AX7,0))</f>
        <v>#VALUE!</v>
      </c>
      <c r="CL7" s="295">
        <f ca="1">COUNTIF(OFFSET(CK$4:CK$7,$AX7,0),CK7)</f>
        <v>4</v>
      </c>
      <c r="CM7" s="295">
        <f t="shared" ca="1" si="51"/>
        <v>4</v>
      </c>
      <c r="CN7" s="289" t="e">
        <f t="shared" ca="1" si="52"/>
        <v>#VALUE!</v>
      </c>
      <c r="CO7" s="299" t="e">
        <f t="shared" ca="1" si="53"/>
        <v>#VALUE!</v>
      </c>
      <c r="CP7" s="314" t="e">
        <f t="shared" ca="1" si="105"/>
        <v>#VALUE!</v>
      </c>
      <c r="CQ7" s="305" t="e">
        <f ca="1">RANK(CP7,OFFSET(CP$4:CP$7,$AX7,0))</f>
        <v>#VALUE!</v>
      </c>
      <c r="CR7" s="295">
        <f ca="1">COUNTIF(OFFSET(CQ$4:CQ$7,$AX7,0),CQ7)</f>
        <v>4</v>
      </c>
      <c r="CS7" s="295">
        <f t="shared" ca="1" si="54"/>
        <v>4</v>
      </c>
      <c r="CT7" s="289" t="e">
        <f t="shared" ca="1" si="55"/>
        <v>#VALUE!</v>
      </c>
      <c r="CU7" s="299" t="e">
        <f t="shared" ca="1" si="56"/>
        <v>#VALUE!</v>
      </c>
      <c r="CV7" s="317" t="e">
        <f t="shared" ca="1" si="57"/>
        <v>#VALUE!</v>
      </c>
      <c r="CW7" s="305" t="e">
        <f ca="1">RANK(CV7,OFFSET(CV$4:CV$7,$AX7,0))</f>
        <v>#VALUE!</v>
      </c>
      <c r="CX7" s="295">
        <f ca="1">COUNTIF(OFFSET(CW$4:CW$7,$AX7,0),CW7)</f>
        <v>4</v>
      </c>
      <c r="CY7" s="295">
        <f t="shared" ca="1" si="58"/>
        <v>4</v>
      </c>
      <c r="CZ7" s="289" t="e">
        <f t="shared" ca="1" si="59"/>
        <v>#VALUE!</v>
      </c>
      <c r="DA7" s="299" t="e">
        <f t="shared" ca="1" si="60"/>
        <v>#VALUE!</v>
      </c>
      <c r="DB7" s="320" t="e">
        <f t="shared" ca="1" si="61"/>
        <v>#VALUE!</v>
      </c>
      <c r="DC7" s="305" t="e">
        <f ca="1">RANK(DB7,OFFSET(DB$4:DB$7,$AX7,0))</f>
        <v>#VALUE!</v>
      </c>
      <c r="DD7" s="323" t="e">
        <f t="shared" ca="1" si="62"/>
        <v>#VALUE!</v>
      </c>
      <c r="DE7" s="285" t="e">
        <f ca="1">RANK(DD7,OFFSET(DD$4:DD$7,$AX7,0))</f>
        <v>#VALUE!</v>
      </c>
      <c r="DF7" s="326" t="e">
        <f t="shared" ca="1" si="63"/>
        <v>#VALUE!</v>
      </c>
      <c r="DG7" s="285" t="e">
        <f ca="1">RANK(DF7,OFFSET(DF$4:DF$7,$AX7,0))&amp;$E7</f>
        <v>#VALUE!</v>
      </c>
      <c r="DH7" s="348">
        <f ca="1">COUNTIF(OFFSET($DG$4:$DG$7,$AX7,0),$DN7)</f>
        <v>0</v>
      </c>
      <c r="DI7" s="357" t="str">
        <f ca="1">IFERROR(MATCH($DN7,OFFSET($DG$4:$DG$7,$AX7,0),0),"")</f>
        <v/>
      </c>
      <c r="DJ7" s="357" t="str">
        <f t="shared" ca="1" si="64"/>
        <v/>
      </c>
      <c r="DK7" s="357" t="str">
        <f t="shared" ca="1" si="64"/>
        <v/>
      </c>
      <c r="DL7" s="357" t="str">
        <f t="shared" ca="1" si="64"/>
        <v/>
      </c>
      <c r="DM7" s="350" t="str">
        <f ca="1">CONCATENATE(DI7,DJ7,DK7,DL7)</f>
        <v/>
      </c>
      <c r="DN7" s="351" t="s">
        <v>337</v>
      </c>
      <c r="DO7" s="351" t="str">
        <f ca="1">IF(SUM(OFFSET($R$4:$R$7,$AX7,0))&lt;12,"",
IF($DH7=0,$DO6,
IF($DH7=1,OFFSET($Q$4,VALUE(DM7)-1+$AX7,0),
IF($DH7=2,OFFSET($AS$4,VALUE(MID(DM7,1,1))-1+$AX7,0)&amp;"/"&amp;OFFSET($AS$4,VALUE(MID(DM7,2,1))-1+$AX7,0),
IF($DH7=3,OFFSET($AS$4,VALUE(MID(DM7,1,1))-1+$AX7,0)&amp;"/"&amp;OFFSET($AS$4,VALUE(MID(DM7,2,1))-1+$AX7,0)&amp;"/"&amp;OFFSET($AS$4,VALUE(MID(DM7,3,1))-1+$AX7,0),
CONCATENATE(OFFSET($AS$4,$AX7,0),"/",OFFSET($AS$5,$AX7,0),"/",OFFSET($AS$6,$AX7,0),"/",OFFSET($AS$7,$AX7,0)))))))</f>
        <v/>
      </c>
      <c r="DP7" s="351" t="str">
        <f ca="1">IFERROR(OFFSET($Q$51,MATCH(RIGHT($DN7),$Q$52:$Q$59,0),MATCH(VALUE(LEFT($DN7)),$R$51:$Z$51,0)),"")</f>
        <v/>
      </c>
      <c r="DQ7" s="351" t="str">
        <f t="shared" ca="1" si="65"/>
        <v/>
      </c>
      <c r="DR7" s="353" t="str">
        <f t="shared" ca="1" si="66"/>
        <v/>
      </c>
      <c r="DS7" s="201">
        <f t="shared" ca="1" si="67"/>
        <v>0</v>
      </c>
      <c r="DT7" s="203" t="str">
        <f t="shared" ca="1" si="68"/>
        <v/>
      </c>
      <c r="DU7" s="203" t="str">
        <f t="shared" ca="1" si="69"/>
        <v/>
      </c>
      <c r="DV7" s="203" t="str">
        <f t="shared" ca="1" si="69"/>
        <v/>
      </c>
      <c r="DW7" s="203" t="str">
        <f t="shared" ca="1" si="69"/>
        <v/>
      </c>
      <c r="DX7" s="195" t="str">
        <f ca="1">CONCATENATE(DT7,DU7,DV7,DW7)</f>
        <v/>
      </c>
      <c r="DY7" s="156" t="s">
        <v>337</v>
      </c>
      <c r="DZ7" s="156" t="str">
        <f ca="1">IF(SUM(OFFSET($AC$4:$AC$7,$AX7,0))&lt;12,"",
IF($DS7=0,$DZ6,
IF($DS7=1,OFFSET($Q$4,VALUE(DX7)-1+$AX7,0),
IF($DS7=2,OFFSET($AS$4,VALUE(MID(DX7,1,1))-1+$AX7,0)&amp;"/"&amp;OFFSET($AS$4,VALUE(MID(DX7,2,1))-1+$AX7,0),
IF($DS7=3,OFFSET($AS$4,VALUE(MID(DX7,1,1))-1+$AX7,0)&amp;"/"&amp;OFFSET($AS$4,VALUE(MID(DX7,2,1))-1+$AX7,0)&amp;"/"&amp;OFFSET($AS$4,VALUE(MID(DX7,3,1))-1+$AX7,0),
CONCATENATE(OFFSET($AS$4,$AX7,0),"/",OFFSET($AS$5,$AX7,0),"/",OFFSET($AS$6,$AX7,0),"/",OFFSET($AS$7,$AX7,0)))))))</f>
        <v/>
      </c>
      <c r="EA7" s="156" t="str">
        <f ca="1">IFERROR(OFFSET($Q$51,MATCH(RIGHT($DY7),$Q$52:$Q$59,0),MATCH(VALUE(LEFT($DY7)),$AC$51:$AK$51,0)),"")</f>
        <v/>
      </c>
      <c r="EB7" s="156" t="str">
        <f t="shared" ca="1" si="70"/>
        <v/>
      </c>
      <c r="EC7" s="156" t="str">
        <f ca="1">IF(OR(AC7&lt;1,EB7=""),"",LEFT(EB7,3)&amp;IF(ISERROR(MATCH(EB7,$Q:$Q,0)),"?",""))</f>
        <v/>
      </c>
      <c r="ED7" s="270" t="str">
        <f t="shared" si="4"/>
        <v>Uru-Rus</v>
      </c>
      <c r="EE7" s="270" t="str">
        <f t="shared" si="5"/>
        <v/>
      </c>
      <c r="EF7" s="270" t="str">
        <f t="shared" si="5"/>
        <v/>
      </c>
      <c r="EG7" s="271" t="str">
        <f t="shared" si="6"/>
        <v/>
      </c>
      <c r="EH7" s="271" t="str">
        <f t="shared" si="7"/>
        <v/>
      </c>
      <c r="EI7" s="271" t="str">
        <f t="shared" si="8"/>
        <v/>
      </c>
      <c r="EJ7" s="271" t="str">
        <f t="shared" si="71"/>
        <v/>
      </c>
      <c r="EK7" s="274" t="str">
        <f t="shared" si="72"/>
        <v>Uru</v>
      </c>
      <c r="EL7" s="272" t="str">
        <f t="shared" ca="1" si="73"/>
        <v/>
      </c>
      <c r="EM7" s="271" t="str">
        <f t="shared" ca="1" si="73"/>
        <v/>
      </c>
      <c r="EN7" s="271" t="str">
        <f t="shared" ca="1" si="73"/>
        <v/>
      </c>
      <c r="EO7" s="271" t="str">
        <f t="shared" ca="1" si="73"/>
        <v/>
      </c>
      <c r="EP7" s="272">
        <f t="shared" si="9"/>
        <v>0</v>
      </c>
      <c r="EQ7" s="272">
        <v>4</v>
      </c>
      <c r="ER7" s="272" t="str">
        <f t="shared" ca="1" si="74"/>
        <v/>
      </c>
      <c r="ES7" s="271" t="str">
        <f t="shared" ca="1" si="74"/>
        <v/>
      </c>
      <c r="ET7" s="271" t="str">
        <f t="shared" ca="1" si="74"/>
        <v/>
      </c>
      <c r="EU7" s="271" t="str">
        <f t="shared" ca="1" si="74"/>
        <v/>
      </c>
      <c r="EV7" s="273">
        <f t="shared" ca="1" si="75"/>
        <v>0</v>
      </c>
      <c r="EW7" s="272" t="str">
        <f t="shared" ca="1" si="76"/>
        <v/>
      </c>
      <c r="EX7" s="271" t="str">
        <f t="shared" ca="1" si="76"/>
        <v/>
      </c>
      <c r="EY7" s="271" t="str">
        <f t="shared" ca="1" si="76"/>
        <v/>
      </c>
      <c r="EZ7" s="271" t="str">
        <f t="shared" ca="1" si="76"/>
        <v/>
      </c>
      <c r="FA7" s="273">
        <f t="shared" ca="1" si="77"/>
        <v>0</v>
      </c>
      <c r="FB7" s="272" t="str">
        <f t="shared" ca="1" si="78"/>
        <v/>
      </c>
      <c r="FC7" s="271" t="str">
        <f t="shared" ca="1" si="78"/>
        <v/>
      </c>
      <c r="FD7" s="271" t="str">
        <f t="shared" ca="1" si="78"/>
        <v/>
      </c>
      <c r="FE7" s="271" t="str">
        <f t="shared" ca="1" si="78"/>
        <v/>
      </c>
      <c r="FF7" s="273">
        <f t="shared" ca="1" si="79"/>
        <v>0</v>
      </c>
      <c r="FG7"/>
      <c r="FI7" s="277">
        <f ca="1">RANK($EV7,OFFSET($EV$4:$EV$7,$AX7,0),0)</f>
        <v>1</v>
      </c>
      <c r="FJ7" s="284">
        <f ca="1">EV7+(IF(COUNTIF(OFFSET($FI$4:$FI$7,$AX7,0),$FI7)&gt;1,IF($AC7&gt;0,(MAX(OFFSET($AC$4:$AC$7,$AX7,0))-$AC7)*0.1,)))*10^FJ$3</f>
        <v>0</v>
      </c>
      <c r="FK7" s="305">
        <f ca="1">RANK($FJ7,OFFSET($FJ$4:$FJ$7,$AX7,0),0)</f>
        <v>1</v>
      </c>
      <c r="FL7" s="295">
        <f ca="1">COUNTIF(OFFSET(FK$4:FK$7,$AX7,0),FK7)</f>
        <v>4</v>
      </c>
      <c r="FM7" s="295">
        <f t="shared" ca="1" si="80"/>
        <v>4</v>
      </c>
      <c r="FN7" s="289" t="str">
        <f t="shared" ca="1" si="81"/>
        <v>04 x 01e - 04</v>
      </c>
      <c r="FO7" s="299" t="str">
        <f t="shared" ca="1" si="82"/>
        <v>1/2/3</v>
      </c>
      <c r="FP7" s="302" t="e">
        <f t="shared" ca="1" si="83"/>
        <v>#VALUE!</v>
      </c>
      <c r="FQ7" s="305" t="e">
        <f t="shared" ca="1" si="84"/>
        <v>#VALUE!</v>
      </c>
      <c r="FR7" s="295">
        <f ca="1">COUNTIF(OFFSET(FQ$4:FQ$7,$AX7,0),FQ7)</f>
        <v>4</v>
      </c>
      <c r="FS7" s="295">
        <f t="shared" ca="1" si="85"/>
        <v>4</v>
      </c>
      <c r="FT7" s="289" t="e">
        <f t="shared" ca="1" si="86"/>
        <v>#VALUE!</v>
      </c>
      <c r="FU7" s="299" t="e">
        <f t="shared" ca="1" si="87"/>
        <v>#VALUE!</v>
      </c>
      <c r="FV7" s="308" t="e">
        <f t="shared" ca="1" si="88"/>
        <v>#VALUE!</v>
      </c>
      <c r="FW7" s="305" t="e">
        <f t="shared" ca="1" si="106"/>
        <v>#VALUE!</v>
      </c>
      <c r="FX7" s="295">
        <f ca="1">COUNTIF(OFFSET(FW$4:FW$7,$AX7,0),FW7)</f>
        <v>4</v>
      </c>
      <c r="FY7" s="295">
        <f t="shared" ca="1" si="89"/>
        <v>4</v>
      </c>
      <c r="FZ7" s="289" t="e">
        <f t="shared" ca="1" si="90"/>
        <v>#VALUE!</v>
      </c>
      <c r="GA7" s="299" t="e">
        <f t="shared" ca="1" si="91"/>
        <v>#VALUE!</v>
      </c>
      <c r="GB7" s="311" t="e">
        <f t="shared" ca="1" si="92"/>
        <v>#VALUE!</v>
      </c>
      <c r="GC7" s="305" t="e">
        <f ca="1">RANK(GB7,OFFSET(GB$4:GB$7,$AX7,0))</f>
        <v>#VALUE!</v>
      </c>
      <c r="GD7" s="295">
        <f ca="1">COUNTIF(OFFSET(GC$4:GC$7,$AX7,0),GC7)</f>
        <v>4</v>
      </c>
      <c r="GE7" s="295">
        <f t="shared" ca="1" si="93"/>
        <v>4</v>
      </c>
      <c r="GF7" s="289" t="e">
        <f t="shared" ca="1" si="94"/>
        <v>#VALUE!</v>
      </c>
      <c r="GG7" s="299" t="e">
        <f t="shared" ca="1" si="95"/>
        <v>#VALUE!</v>
      </c>
      <c r="GH7" s="314" t="e">
        <f t="shared" ca="1" si="96"/>
        <v>#VALUE!</v>
      </c>
      <c r="GI7" s="305" t="e">
        <f ca="1">RANK(GH7,OFFSET(GH$4:GH$7,$AX7,0))</f>
        <v>#VALUE!</v>
      </c>
      <c r="GJ7" s="295">
        <f ca="1">COUNTIF(OFFSET(GI$4:GI$7,$AX7,0),GI7)</f>
        <v>4</v>
      </c>
      <c r="GK7" s="295">
        <f t="shared" ca="1" si="97"/>
        <v>4</v>
      </c>
      <c r="GL7" s="289" t="e">
        <f t="shared" ca="1" si="98"/>
        <v>#VALUE!</v>
      </c>
      <c r="GM7" s="299" t="e">
        <f t="shared" ca="1" si="99"/>
        <v>#VALUE!</v>
      </c>
      <c r="GN7" s="317" t="e">
        <f t="shared" ca="1" si="100"/>
        <v>#VALUE!</v>
      </c>
      <c r="GO7" s="305" t="e">
        <f ca="1">RANK(GN7,OFFSET(GN$4:GN$7,$AX7,0))</f>
        <v>#VALUE!</v>
      </c>
      <c r="GP7" s="295">
        <f ca="1">COUNTIF(OFFSET(GO$4:GO$7,$AX7,0),GO7)</f>
        <v>4</v>
      </c>
      <c r="GQ7" s="295">
        <f t="shared" ca="1" si="101"/>
        <v>4</v>
      </c>
      <c r="GR7" s="289" t="e">
        <f t="shared" ca="1" si="102"/>
        <v>#VALUE!</v>
      </c>
      <c r="GS7" s="299" t="e">
        <f t="shared" ca="1" si="103"/>
        <v>#VALUE!</v>
      </c>
      <c r="GT7" s="320" t="e">
        <f t="shared" ca="1" si="104"/>
        <v>#VALUE!</v>
      </c>
      <c r="GU7" s="305" t="e">
        <f ca="1">RANK(GT7,OFFSET(GT$4:GT$7,$AX7,0))</f>
        <v>#VALUE!</v>
      </c>
      <c r="GV7" s="323" t="e">
        <f ca="1">GT7+IF(COUNTIF(OFFSET($GU$4:$GU$7,$AX7,0),GU7)&gt;1,FA7*10^GV$3)</f>
        <v>#VALUE!</v>
      </c>
      <c r="GW7" s="285" t="e">
        <f ca="1">RANK(GV7,OFFSET(GV$4:GV$7,$AX7,0))</f>
        <v>#VALUE!</v>
      </c>
      <c r="GX7" s="326" t="e">
        <f ca="1">GV7+IF(COUNTIF(OFFSET($GW$4:$GW$7,$AX7,0),GW7)&gt;1,FF7*10^GX$3)</f>
        <v>#VALUE!</v>
      </c>
      <c r="GY7" s="285" t="e">
        <f ca="1">RANK(GX7,OFFSET(GX$4:GX$7,$AX7,0))&amp;$E7</f>
        <v>#VALUE!</v>
      </c>
      <c r="GZ7"/>
      <c r="HA7"/>
      <c r="HB7"/>
      <c r="HC7"/>
      <c r="HD7"/>
      <c r="HE7"/>
      <c r="HF7"/>
      <c r="HG7"/>
      <c r="HH7"/>
    </row>
    <row r="8" spans="1:216" ht="15.75" thickBot="1" x14ac:dyDescent="0.3">
      <c r="A8" s="41">
        <v>34</v>
      </c>
      <c r="B8" s="42">
        <v>43276</v>
      </c>
      <c r="C8" s="43">
        <v>0.66666666666666663</v>
      </c>
      <c r="D8" s="44" t="s">
        <v>253</v>
      </c>
      <c r="E8" s="45" t="s">
        <v>114</v>
      </c>
      <c r="F8" s="228" t="s">
        <v>258</v>
      </c>
      <c r="G8" s="229" t="s">
        <v>260</v>
      </c>
      <c r="H8" s="56"/>
      <c r="I8" s="57"/>
      <c r="J8" s="49"/>
      <c r="K8" s="50" t="str">
        <f t="shared" si="0"/>
        <v/>
      </c>
      <c r="L8" s="51">
        <v>10</v>
      </c>
      <c r="M8" s="49"/>
      <c r="N8" s="58"/>
      <c r="O8" s="59"/>
      <c r="P8" s="61"/>
      <c r="Q8" s="371"/>
      <c r="R8" s="372"/>
      <c r="S8" s="372"/>
      <c r="T8" s="372"/>
      <c r="U8" s="372"/>
      <c r="V8" s="372"/>
      <c r="W8" s="372"/>
      <c r="X8" s="372"/>
      <c r="Y8" s="372"/>
      <c r="Z8" s="373"/>
      <c r="AA8" s="50"/>
      <c r="AB8" s="51"/>
      <c r="AC8" s="377"/>
      <c r="AD8" s="378"/>
      <c r="AE8" s="378"/>
      <c r="AF8" s="378"/>
      <c r="AG8" s="378"/>
      <c r="AH8" s="378"/>
      <c r="AI8" s="378"/>
      <c r="AJ8" s="378"/>
      <c r="AK8" s="373"/>
      <c r="AL8" s="270" t="str">
        <f t="shared" si="1"/>
        <v>Sau-Egy</v>
      </c>
      <c r="AM8" s="270" t="str">
        <f t="shared" si="2"/>
        <v/>
      </c>
      <c r="AN8" s="270" t="str">
        <f t="shared" si="2"/>
        <v/>
      </c>
      <c r="AO8" s="271" t="str">
        <f t="shared" si="27"/>
        <v/>
      </c>
      <c r="AP8" s="271" t="str">
        <f t="shared" si="28"/>
        <v/>
      </c>
      <c r="AQ8" s="271" t="str">
        <f t="shared" si="29"/>
        <v/>
      </c>
      <c r="AR8" s="271" t="str">
        <f t="shared" si="30"/>
        <v/>
      </c>
      <c r="AS8" s="271"/>
      <c r="AT8" s="271"/>
      <c r="AU8" s="271"/>
      <c r="AV8" s="271"/>
      <c r="AW8" s="271"/>
      <c r="AX8" s="272" t="str">
        <f t="shared" si="3"/>
        <v/>
      </c>
      <c r="AY8" s="271"/>
      <c r="AZ8" s="271"/>
      <c r="BA8" s="271"/>
      <c r="BB8" s="271"/>
      <c r="BC8" s="271"/>
      <c r="BD8" s="271"/>
      <c r="BE8" s="271"/>
      <c r="BF8" s="271"/>
      <c r="BG8" s="271"/>
      <c r="BH8" s="271"/>
      <c r="BI8" s="271"/>
      <c r="BJ8" s="271"/>
      <c r="BK8" s="271"/>
      <c r="BL8" s="271"/>
      <c r="BM8" s="271"/>
      <c r="BN8" s="271"/>
      <c r="BO8"/>
      <c r="BQ8" s="170" t="str">
        <f ca="1">IF(COUNTA(BQ4:BQ7)*(COUNTA(BQ4:BQ7)+1)/2=SUM(BQ4:BQ7),"OK","NIET OK")</f>
        <v>NIET OK</v>
      </c>
      <c r="BR8" s="278"/>
      <c r="BS8" s="171" t="str">
        <f ca="1">IF(COUNTA(BS4:BS7)*(COUNTA(BS4:BS7)+1)/2=SUM(BS4:BS7),"OK","NIET OK")</f>
        <v>NIET OK</v>
      </c>
      <c r="BT8" s="296"/>
      <c r="BU8" s="296"/>
      <c r="BV8" s="172"/>
      <c r="BW8" s="172"/>
      <c r="BX8" s="173"/>
      <c r="BY8" s="171" t="e">
        <f ca="1">IF(COUNTA(BY4:BY7)*(COUNTA(BY4:BY7)+1)/2=SUM(BY4:BY7),"OK","NIET OK")</f>
        <v>#VALUE!</v>
      </c>
      <c r="BZ8" s="296"/>
      <c r="CA8" s="296"/>
      <c r="CB8" s="172"/>
      <c r="CC8" s="172"/>
      <c r="CD8" s="173"/>
      <c r="CE8" s="171" t="e">
        <f ca="1">IF(COUNTA(CE4:CE7)*(COUNTA(CE4:CE7)+1)/2=SUM(CE4:CE7),"OK","NIET OK")</f>
        <v>#VALUE!</v>
      </c>
      <c r="CF8" s="296"/>
      <c r="CG8" s="296"/>
      <c r="CH8" s="172"/>
      <c r="CI8" s="172"/>
      <c r="CJ8" s="173"/>
      <c r="CK8" s="171" t="e">
        <f ca="1">IF(COUNTA(CK4:CK7)*(COUNTA(CK4:CK7)+1)/2=SUM(CK4:CK7),"OK","NIET OK")</f>
        <v>#VALUE!</v>
      </c>
      <c r="CL8" s="296"/>
      <c r="CM8" s="296"/>
      <c r="CN8" s="172"/>
      <c r="CO8" s="172"/>
      <c r="CP8" s="173"/>
      <c r="CQ8" s="171" t="e">
        <f ca="1">IF(COUNTA(CQ4:CQ7)*(COUNTA(CQ4:CQ7)+1)/2=SUM(CQ4:CQ7),"OK","NIET OK")</f>
        <v>#VALUE!</v>
      </c>
      <c r="CR8" s="296"/>
      <c r="CS8" s="296"/>
      <c r="CT8" s="172"/>
      <c r="CU8" s="172"/>
      <c r="CV8" s="173"/>
      <c r="CW8" s="171" t="e">
        <f ca="1">IF(COUNTA(CW4:CW7)*(COUNTA(CW4:CW7)+1)/2=SUM(CW4:CW7),"OK","NIET OK")</f>
        <v>#VALUE!</v>
      </c>
      <c r="CX8" s="296"/>
      <c r="CY8" s="296"/>
      <c r="CZ8" s="172"/>
      <c r="DA8" s="172"/>
      <c r="DB8" s="173"/>
      <c r="DC8" s="171" t="e">
        <f ca="1">IF(COUNTA(DC4:DC7)*(COUNTA(DC4:DC7)+1)/2=SUM(DC4:DC7),"OK","NIET OK")</f>
        <v>#VALUE!</v>
      </c>
      <c r="DD8" s="185"/>
      <c r="DE8" s="181" t="e">
        <f ca="1">IF(COUNTA(DE4:DE7)*(COUNTA(DE4:DE7)+1)/2=SUM(DE4:DE7),"OK","NIET OK")</f>
        <v>#VALUE!</v>
      </c>
      <c r="DF8" s="189"/>
      <c r="DG8" s="181" t="e">
        <f ca="1">IF(COUNTA(DG4:DG7)*(COUNTA(DG4:DG7)+1)/2=SUM(VALUE(LEFT(DG4)),VALUE(LEFT(DG5)),VALUE(LEFT(DG6)),VALUE(LEFT(DG7))),"OK","NIET OK")</f>
        <v>#VALUE!</v>
      </c>
      <c r="DH8" s="348"/>
      <c r="DI8" s="349"/>
      <c r="DJ8" s="349"/>
      <c r="DK8" s="349"/>
      <c r="DL8" s="349"/>
      <c r="DM8" s="350"/>
      <c r="DN8" s="351"/>
      <c r="DO8" s="351"/>
      <c r="DP8" s="351" t="str">
        <f ca="1">IFERROR(OFFSET($Q$51,MATCH(LEFT($DN8),$Q$52:$Q$57,0),MATCH(VALUE(RIGHT($DN8)),$R$51:$Z$51,0)),"")</f>
        <v/>
      </c>
      <c r="DQ8" s="351" t="str">
        <f t="shared" ca="1" si="65"/>
        <v/>
      </c>
      <c r="DR8" s="353" t="str">
        <f t="shared" ca="1" si="66"/>
        <v/>
      </c>
      <c r="DS8" s="201"/>
      <c r="DT8" s="204"/>
      <c r="DU8" s="204"/>
      <c r="DV8" s="204"/>
      <c r="DW8" s="204"/>
      <c r="DX8" s="195"/>
      <c r="DY8" s="156"/>
      <c r="DZ8" s="156"/>
      <c r="EA8" s="156" t="str">
        <f ca="1">IFERROR(OFFSET($Q$51,MATCH(LEFT($DN8),$Q$52:$Q$57,0),MATCH(VALUE(RIGHT($DN8)),$R$51:$Z$51,0)),"")</f>
        <v/>
      </c>
      <c r="EB8" s="156" t="str">
        <f t="shared" ca="1" si="70"/>
        <v/>
      </c>
      <c r="EC8" s="156" t="str">
        <f ca="1">IF(OR(AC8&lt;1,EB8=""),"",IF(LEFT(EB8,3)="Noo","NIe",LEFT(EB8,3))&amp;IF(ISERROR(MATCH(EB8,$Q:$Q,0)),"?",""))</f>
        <v/>
      </c>
      <c r="ED8" s="270" t="str">
        <f t="shared" si="4"/>
        <v>Sau-Egy</v>
      </c>
      <c r="EE8" s="270" t="str">
        <f t="shared" si="5"/>
        <v/>
      </c>
      <c r="EF8" s="270" t="str">
        <f t="shared" si="5"/>
        <v/>
      </c>
      <c r="EG8" s="271" t="str">
        <f t="shared" si="6"/>
        <v/>
      </c>
      <c r="EH8" s="271" t="str">
        <f t="shared" si="7"/>
        <v/>
      </c>
      <c r="EI8" s="271" t="str">
        <f t="shared" si="8"/>
        <v/>
      </c>
      <c r="EJ8" s="271" t="str">
        <f t="shared" si="71"/>
        <v/>
      </c>
      <c r="EK8" s="271"/>
      <c r="EL8" s="271"/>
      <c r="EM8" s="271"/>
      <c r="EN8" s="271"/>
      <c r="EO8" s="271"/>
      <c r="EP8" s="272" t="str">
        <f t="shared" si="9"/>
        <v/>
      </c>
      <c r="EQ8" s="271"/>
      <c r="ER8" s="271"/>
      <c r="ES8" s="271"/>
      <c r="ET8" s="271"/>
      <c r="EU8" s="271"/>
      <c r="EV8" s="271"/>
      <c r="EW8" s="271"/>
      <c r="EX8" s="271"/>
      <c r="EY8" s="271"/>
      <c r="EZ8" s="271"/>
      <c r="FA8" s="271"/>
      <c r="FB8" s="271"/>
      <c r="FC8" s="271"/>
      <c r="FD8" s="271"/>
      <c r="FE8" s="271"/>
      <c r="FF8" s="271"/>
      <c r="FG8"/>
      <c r="FI8" s="170" t="str">
        <f ca="1">IF(COUNTA(FI4:FI7)*(COUNTA(FI4:FI7)+1)/2=SUM(FI4:FI7),"OK","NIET OK")</f>
        <v>NIET OK</v>
      </c>
      <c r="FJ8" s="278"/>
      <c r="FK8" s="171" t="str">
        <f ca="1">IF(COUNTA(FK4:FK7)*(COUNTA(FK4:FK7)+1)/2=SUM(FK4:FK7),"OK","NIET OK")</f>
        <v>NIET OK</v>
      </c>
      <c r="FL8" s="296"/>
      <c r="FM8" s="296"/>
      <c r="FN8" s="172"/>
      <c r="FO8" s="172"/>
      <c r="FP8" s="173"/>
      <c r="FQ8" s="171" t="e">
        <f ca="1">IF(COUNTA(FQ4:FQ7)*(COUNTA(FQ4:FQ7)+1)/2=SUM(FQ4:FQ7),"OK","NIET OK")</f>
        <v>#VALUE!</v>
      </c>
      <c r="FR8" s="296"/>
      <c r="FS8" s="296"/>
      <c r="FT8" s="172"/>
      <c r="FU8" s="172"/>
      <c r="FV8" s="173"/>
      <c r="FW8" s="171" t="e">
        <f ca="1">IF(COUNTA(FW4:FW7)*(COUNTA(FW4:FW7)+1)/2=SUM(FW4:FW7),"OK","NIET OK")</f>
        <v>#VALUE!</v>
      </c>
      <c r="FX8" s="296"/>
      <c r="FY8" s="296"/>
      <c r="FZ8" s="172"/>
      <c r="GA8" s="172"/>
      <c r="GB8" s="173"/>
      <c r="GC8" s="171" t="e">
        <f ca="1">IF(COUNTA(GC4:GC7)*(COUNTA(GC4:GC7)+1)/2=SUM(GC4:GC7),"OK","NIET OK")</f>
        <v>#VALUE!</v>
      </c>
      <c r="GD8" s="296"/>
      <c r="GE8" s="296"/>
      <c r="GF8" s="172"/>
      <c r="GG8" s="172"/>
      <c r="GH8" s="173"/>
      <c r="GI8" s="171" t="e">
        <f ca="1">IF(COUNTA(GI4:GI7)*(COUNTA(GI4:GI7)+1)/2=SUM(GI4:GI7),"OK","NIET OK")</f>
        <v>#VALUE!</v>
      </c>
      <c r="GJ8" s="296"/>
      <c r="GK8" s="296"/>
      <c r="GL8" s="172"/>
      <c r="GM8" s="172"/>
      <c r="GN8" s="173"/>
      <c r="GO8" s="171" t="e">
        <f ca="1">IF(COUNTA(GO4:GO7)*(COUNTA(GO4:GO7)+1)/2=SUM(GO4:GO7),"OK","NIET OK")</f>
        <v>#VALUE!</v>
      </c>
      <c r="GP8" s="296"/>
      <c r="GQ8" s="296"/>
      <c r="GR8" s="172"/>
      <c r="GS8" s="172"/>
      <c r="GT8" s="173"/>
      <c r="GU8" s="171" t="e">
        <f ca="1">IF(COUNTA(GU4:GU7)*(COUNTA(GU4:GU7)+1)/2=SUM(GU4:GU7),"OK","NIET OK")</f>
        <v>#VALUE!</v>
      </c>
      <c r="GV8" s="185"/>
      <c r="GW8" s="181" t="e">
        <f ca="1">IF(COUNTA(GW4:GW7)*(COUNTA(GW4:GW7)+1)/2=SUM(GW4:GW7),"OK","NIET OK")</f>
        <v>#VALUE!</v>
      </c>
      <c r="GX8" s="189"/>
      <c r="GY8" s="181" t="e">
        <f ca="1">IF(COUNTA(GY4:GY7)*(COUNTA(GY4:GY7)+1)/2=SUM(VALUE(LEFT(GY4)),VALUE(LEFT(GY5)),VALUE(LEFT(GY6)),VALUE(LEFT(GY7))),"OK","NIET OK")</f>
        <v>#VALUE!</v>
      </c>
      <c r="GZ8"/>
      <c r="HA8"/>
      <c r="HB8"/>
      <c r="HC8"/>
      <c r="HD8"/>
      <c r="HE8"/>
      <c r="HF8"/>
      <c r="HG8"/>
      <c r="HH8"/>
    </row>
    <row r="9" spans="1:216" x14ac:dyDescent="0.25">
      <c r="A9" s="41">
        <v>4</v>
      </c>
      <c r="B9" s="62">
        <v>43266</v>
      </c>
      <c r="C9" s="63">
        <v>0.70833333333333337</v>
      </c>
      <c r="D9" s="44" t="s">
        <v>250</v>
      </c>
      <c r="E9" s="64" t="s">
        <v>131</v>
      </c>
      <c r="F9" s="222" t="s">
        <v>261</v>
      </c>
      <c r="G9" s="223" t="s">
        <v>262</v>
      </c>
      <c r="H9" s="65"/>
      <c r="I9" s="48"/>
      <c r="J9" s="49"/>
      <c r="K9" s="50" t="str">
        <f t="shared" si="0"/>
        <v/>
      </c>
      <c r="L9" s="51">
        <v>10</v>
      </c>
      <c r="M9" s="49"/>
      <c r="N9" s="66"/>
      <c r="O9" s="53"/>
      <c r="P9" s="61"/>
      <c r="Q9" s="374"/>
      <c r="R9" s="375"/>
      <c r="S9" s="375"/>
      <c r="T9" s="375"/>
      <c r="U9" s="375"/>
      <c r="V9" s="375"/>
      <c r="W9" s="375"/>
      <c r="X9" s="375"/>
      <c r="Y9" s="375"/>
      <c r="Z9" s="376"/>
      <c r="AA9" s="50"/>
      <c r="AB9" s="51"/>
      <c r="AC9" s="380"/>
      <c r="AD9" s="381"/>
      <c r="AE9" s="381"/>
      <c r="AF9" s="381"/>
      <c r="AG9" s="381"/>
      <c r="AH9" s="381"/>
      <c r="AI9" s="381"/>
      <c r="AJ9" s="381"/>
      <c r="AK9" s="376"/>
      <c r="AL9" s="270" t="str">
        <f t="shared" si="1"/>
        <v>Mar-Ira</v>
      </c>
      <c r="AM9" s="270" t="str">
        <f t="shared" si="2"/>
        <v/>
      </c>
      <c r="AN9" s="270" t="str">
        <f t="shared" si="2"/>
        <v/>
      </c>
      <c r="AO9" s="271" t="str">
        <f t="shared" si="27"/>
        <v/>
      </c>
      <c r="AP9" s="271" t="str">
        <f t="shared" si="28"/>
        <v/>
      </c>
      <c r="AQ9" s="271" t="str">
        <f t="shared" si="29"/>
        <v/>
      </c>
      <c r="AR9" s="271" t="str">
        <f t="shared" si="30"/>
        <v/>
      </c>
      <c r="AS9" s="271"/>
      <c r="AT9" s="272" t="str">
        <f>$AS10</f>
        <v>Por</v>
      </c>
      <c r="AU9" s="271" t="str">
        <f>$AS11</f>
        <v>Spa</v>
      </c>
      <c r="AV9" s="271" t="str">
        <f>$AS12</f>
        <v>Mar</v>
      </c>
      <c r="AW9" s="271" t="str">
        <f>$AS13</f>
        <v>Ira</v>
      </c>
      <c r="AX9" s="272" t="str">
        <f t="shared" si="3"/>
        <v/>
      </c>
      <c r="AY9" s="272"/>
      <c r="AZ9" s="272" t="str">
        <f>$AS10</f>
        <v>Por</v>
      </c>
      <c r="BA9" s="271" t="str">
        <f>$AS11</f>
        <v>Spa</v>
      </c>
      <c r="BB9" s="271" t="str">
        <f>$AS12</f>
        <v>Mar</v>
      </c>
      <c r="BC9" s="271" t="str">
        <f>$AS13</f>
        <v>Ira</v>
      </c>
      <c r="BD9" s="273"/>
      <c r="BE9" s="272" t="str">
        <f>$AS10</f>
        <v>Por</v>
      </c>
      <c r="BF9" s="271" t="str">
        <f>$AS11</f>
        <v>Spa</v>
      </c>
      <c r="BG9" s="271" t="str">
        <f>$AS12</f>
        <v>Mar</v>
      </c>
      <c r="BH9" s="271" t="str">
        <f>$AS13</f>
        <v>Ira</v>
      </c>
      <c r="BI9" s="273"/>
      <c r="BJ9" s="272" t="str">
        <f>$AS10</f>
        <v>Por</v>
      </c>
      <c r="BK9" s="271" t="str">
        <f>$AS11</f>
        <v>Spa</v>
      </c>
      <c r="BL9" s="271" t="str">
        <f>$AS12</f>
        <v>Mar</v>
      </c>
      <c r="BM9" s="271" t="str">
        <f>$AS13</f>
        <v>Ira</v>
      </c>
      <c r="BN9" s="273"/>
      <c r="BO9"/>
      <c r="BR9" s="279"/>
      <c r="BT9" s="297"/>
      <c r="BU9" s="297"/>
      <c r="BZ9" s="297"/>
      <c r="CA9" s="290"/>
      <c r="CF9" s="297"/>
      <c r="CG9" s="290"/>
      <c r="CL9" s="297"/>
      <c r="CM9" s="290"/>
      <c r="CR9" s="297"/>
      <c r="CS9" s="290"/>
      <c r="CX9" s="297"/>
      <c r="CY9" s="290"/>
      <c r="DH9" s="348"/>
      <c r="DI9" s="349"/>
      <c r="DJ9" s="349"/>
      <c r="DK9" s="349"/>
      <c r="DL9" s="349"/>
      <c r="DM9" s="350"/>
      <c r="DN9" s="351"/>
      <c r="DO9" s="351"/>
      <c r="DP9" s="351" t="str">
        <f ca="1">IFERROR(OFFSET($Q$51,MATCH(LEFT($DN9),$Q$52:$Q$57,0),MATCH(VALUE(RIGHT($DN9)),$R$51:$Z$51,0)),"")</f>
        <v/>
      </c>
      <c r="DQ9" s="351" t="str">
        <f t="shared" ca="1" si="65"/>
        <v/>
      </c>
      <c r="DR9" s="353" t="str">
        <f t="shared" ca="1" si="66"/>
        <v/>
      </c>
      <c r="DS9" s="201"/>
      <c r="DT9" s="204"/>
      <c r="DU9" s="204"/>
      <c r="DV9" s="204"/>
      <c r="DW9" s="204"/>
      <c r="DX9" s="195"/>
      <c r="DY9" s="156"/>
      <c r="DZ9" s="156"/>
      <c r="EA9" s="156" t="str">
        <f ca="1">IFERROR(OFFSET($Q$51,MATCH(LEFT($DN9),$Q$52:$Q$57,0),MATCH(VALUE(RIGHT($DN9)),$R$51:$Z$51,0)),"")</f>
        <v/>
      </c>
      <c r="EB9" s="156" t="str">
        <f t="shared" ca="1" si="70"/>
        <v/>
      </c>
      <c r="EC9" s="156" t="str">
        <f ca="1">IF(OR(AC9&lt;1,EB9=""),"",IF(LEFT(EB9,3)="Noo","NIe",LEFT(EB9,3))&amp;IF(ISERROR(MATCH(EB9,$Q:$Q,0)),"?",""))</f>
        <v/>
      </c>
      <c r="ED9" s="270" t="str">
        <f t="shared" si="4"/>
        <v>Mar-Ira</v>
      </c>
      <c r="EE9" s="270" t="str">
        <f t="shared" si="5"/>
        <v/>
      </c>
      <c r="EF9" s="270" t="str">
        <f t="shared" si="5"/>
        <v/>
      </c>
      <c r="EG9" s="271" t="str">
        <f t="shared" si="6"/>
        <v/>
      </c>
      <c r="EH9" s="271" t="str">
        <f t="shared" si="7"/>
        <v/>
      </c>
      <c r="EI9" s="271" t="str">
        <f t="shared" si="8"/>
        <v/>
      </c>
      <c r="EJ9" s="271" t="str">
        <f t="shared" si="71"/>
        <v/>
      </c>
      <c r="EK9" s="271"/>
      <c r="EL9" s="272" t="str">
        <f t="shared" ref="EL9" si="107">$AS10</f>
        <v>Por</v>
      </c>
      <c r="EM9" s="271" t="str">
        <f t="shared" ref="EM9" si="108">$AS11</f>
        <v>Spa</v>
      </c>
      <c r="EN9" s="271" t="str">
        <f t="shared" ref="EN9" si="109">$AS12</f>
        <v>Mar</v>
      </c>
      <c r="EO9" s="271" t="str">
        <f t="shared" ref="EO9" si="110">$AS13</f>
        <v>Ira</v>
      </c>
      <c r="EP9" s="272" t="str">
        <f t="shared" si="9"/>
        <v/>
      </c>
      <c r="EQ9" s="272"/>
      <c r="ER9" s="272" t="str">
        <f t="shared" ref="ER9" si="111">$AS10</f>
        <v>Por</v>
      </c>
      <c r="ES9" s="271" t="str">
        <f t="shared" ref="ES9" si="112">$AS11</f>
        <v>Spa</v>
      </c>
      <c r="ET9" s="271" t="str">
        <f t="shared" ref="ET9" si="113">$AS12</f>
        <v>Mar</v>
      </c>
      <c r="EU9" s="271" t="str">
        <f t="shared" ref="EU9" si="114">$AS13</f>
        <v>Ira</v>
      </c>
      <c r="EV9" s="273"/>
      <c r="EW9" s="272" t="str">
        <f t="shared" ref="EW9" si="115">$AS10</f>
        <v>Por</v>
      </c>
      <c r="EX9" s="271" t="str">
        <f t="shared" ref="EX9" si="116">$AS11</f>
        <v>Spa</v>
      </c>
      <c r="EY9" s="271" t="str">
        <f t="shared" ref="EY9" si="117">$AS12</f>
        <v>Mar</v>
      </c>
      <c r="EZ9" s="271" t="str">
        <f t="shared" ref="EZ9" si="118">$AS13</f>
        <v>Ira</v>
      </c>
      <c r="FA9" s="273"/>
      <c r="FB9" s="272" t="str">
        <f t="shared" ref="FB9" si="119">$AS10</f>
        <v>Por</v>
      </c>
      <c r="FC9" s="271" t="str">
        <f t="shared" ref="FC9" si="120">$AS11</f>
        <v>Spa</v>
      </c>
      <c r="FD9" s="271" t="str">
        <f t="shared" ref="FD9" si="121">$AS12</f>
        <v>Mar</v>
      </c>
      <c r="FE9" s="271" t="str">
        <f t="shared" ref="FE9" si="122">$AS13</f>
        <v>Ira</v>
      </c>
      <c r="FF9" s="273"/>
      <c r="FG9"/>
      <c r="FJ9" s="279"/>
      <c r="FL9" s="297"/>
      <c r="FM9" s="297"/>
      <c r="FR9" s="297"/>
      <c r="FS9" s="290"/>
      <c r="FX9" s="297"/>
      <c r="FY9" s="290"/>
      <c r="GD9" s="297"/>
      <c r="GE9" s="290"/>
      <c r="GJ9" s="297"/>
      <c r="GK9" s="290"/>
      <c r="GP9" s="297"/>
      <c r="GQ9" s="290"/>
      <c r="GZ9"/>
      <c r="HA9"/>
      <c r="HB9"/>
      <c r="HC9"/>
      <c r="HD9"/>
      <c r="HE9"/>
      <c r="HF9"/>
      <c r="HG9"/>
      <c r="HH9"/>
    </row>
    <row r="10" spans="1:216" x14ac:dyDescent="0.25">
      <c r="A10" s="41">
        <v>3</v>
      </c>
      <c r="B10" s="62">
        <v>43266</v>
      </c>
      <c r="C10" s="63">
        <v>0.83333333333333337</v>
      </c>
      <c r="D10" s="62" t="s">
        <v>254</v>
      </c>
      <c r="E10" s="67" t="s">
        <v>131</v>
      </c>
      <c r="F10" s="224" t="s">
        <v>160</v>
      </c>
      <c r="G10" s="225" t="s">
        <v>149</v>
      </c>
      <c r="H10" s="56"/>
      <c r="I10" s="57"/>
      <c r="J10" s="49"/>
      <c r="K10" s="50" t="str">
        <f t="shared" si="0"/>
        <v/>
      </c>
      <c r="L10" s="51">
        <v>10</v>
      </c>
      <c r="M10" s="49"/>
      <c r="N10" s="58"/>
      <c r="O10" s="59"/>
      <c r="P10" s="68" t="s">
        <v>136</v>
      </c>
      <c r="Q10" s="254" t="s">
        <v>160</v>
      </c>
      <c r="R10" s="382">
        <f t="shared" ref="R10:R13" ca="1" si="123">COUNT(AZ10:BC10)</f>
        <v>0</v>
      </c>
      <c r="S10" s="382">
        <f t="shared" ref="S10:S49" ca="1" si="124">COUNTIF($AZ10:$BC10,3)</f>
        <v>0</v>
      </c>
      <c r="T10" s="382">
        <f t="shared" ref="T10:T49" ca="1" si="125">COUNTIF($AZ10:$BC10,1)</f>
        <v>0</v>
      </c>
      <c r="U10" s="382">
        <f t="shared" ref="U10:U49" ca="1" si="126">COUNTIF($AZ10:$BC10,0)</f>
        <v>0</v>
      </c>
      <c r="V10" s="383">
        <f t="shared" ref="V10:V13" ca="1" si="127">BD10</f>
        <v>0</v>
      </c>
      <c r="W10" s="384">
        <f t="shared" ref="W10:W13" ca="1" si="128">BN10</f>
        <v>0</v>
      </c>
      <c r="X10" s="385">
        <f t="shared" ref="X10:X49" ca="1" si="129">W10-Y10</f>
        <v>0</v>
      </c>
      <c r="Y10" s="386">
        <f t="shared" ref="Y10:Y13" ca="1" si="130">BI10</f>
        <v>0</v>
      </c>
      <c r="Z10" s="387" t="str">
        <f ca="1">IF(SUM(OFFSET(R$4:R$7,$AX10,0))=0,"",IFERROR(DG10,"")&amp;IF(SUM(OFFSET(R$4:R$7,$AX10,0))&lt;12,"?",""))</f>
        <v/>
      </c>
      <c r="AA10" s="50" t="str">
        <f ca="1">IF(AK10="","",(IF(V10=AG10,1)+IF(W10=AH10,1)+IF(X10=AI10,1)+IF(Y10=AJ10,1)+IF(Z10=AK10,1))/5*AB10)</f>
        <v/>
      </c>
      <c r="AB10" s="390">
        <v>5</v>
      </c>
      <c r="AC10" s="388">
        <f t="shared" ref="AC10:AC49" ca="1" si="131">COUNT($ER10:$EU10)</f>
        <v>0</v>
      </c>
      <c r="AD10" s="382">
        <f t="shared" ref="AD10:AD49" ca="1" si="132">COUNTIF($ER10:$EU10,3)</f>
        <v>0</v>
      </c>
      <c r="AE10" s="382">
        <f t="shared" ref="AE10:AE49" ca="1" si="133">COUNTIF($ER10:$EU10,1)</f>
        <v>0</v>
      </c>
      <c r="AF10" s="382">
        <f t="shared" ref="AF10:AF49" ca="1" si="134">COUNTIF($ER10:$EU10,0)</f>
        <v>0</v>
      </c>
      <c r="AG10" s="383">
        <f t="shared" ref="AG10:AG49" ca="1" si="135">$EV10</f>
        <v>0</v>
      </c>
      <c r="AH10" s="384">
        <f t="shared" ref="AH10:AH49" ca="1" si="136">$FF10</f>
        <v>0</v>
      </c>
      <c r="AI10" s="385">
        <f t="shared" ref="AI10:AI13" ca="1" si="137">AH10-AJ10</f>
        <v>0</v>
      </c>
      <c r="AJ10" s="386">
        <f t="shared" ref="AJ10:AJ49" ca="1" si="138">$FA10</f>
        <v>0</v>
      </c>
      <c r="AK10" s="389" t="str">
        <f ca="1">IF(SUM(OFFSET(AC$4:AC$7,$AX10,0))=0,"",IFERROR($GY10,"")&amp;IF(SUM(OFFSET(AC$4:AC$7,$AX10,0))&lt;12,"?",""))</f>
        <v/>
      </c>
      <c r="AL10" s="270" t="str">
        <f t="shared" si="1"/>
        <v>Por-Spa</v>
      </c>
      <c r="AM10" s="270" t="str">
        <f t="shared" si="2"/>
        <v/>
      </c>
      <c r="AN10" s="270" t="str">
        <f t="shared" si="2"/>
        <v/>
      </c>
      <c r="AO10" s="271" t="str">
        <f t="shared" si="27"/>
        <v/>
      </c>
      <c r="AP10" s="271" t="str">
        <f t="shared" si="28"/>
        <v/>
      </c>
      <c r="AQ10" s="271" t="str">
        <f t="shared" si="29"/>
        <v/>
      </c>
      <c r="AR10" s="271" t="str">
        <f t="shared" si="30"/>
        <v/>
      </c>
      <c r="AS10" s="274" t="str">
        <f t="shared" ref="AS10:AS13" si="139">LEFT($Q10,3)</f>
        <v>Por</v>
      </c>
      <c r="AT10" s="272" t="str">
        <f t="shared" ref="AT10:AW13" ca="1" si="140">IFERROR(VLOOKUP($AS10&amp;"-"&amp;OFFSET(AT$3,MATCH($E10,$E:$E,0)-MATCH($E$4,$E:$E,0),0),$AL:$AR,4,0),"")</f>
        <v/>
      </c>
      <c r="AU10" s="271" t="str">
        <f t="shared" ca="1" si="140"/>
        <v/>
      </c>
      <c r="AV10" s="271" t="str">
        <f t="shared" ca="1" si="140"/>
        <v/>
      </c>
      <c r="AW10" s="271" t="str">
        <f t="shared" ca="1" si="140"/>
        <v/>
      </c>
      <c r="AX10" s="272">
        <f t="shared" si="3"/>
        <v>6</v>
      </c>
      <c r="AY10" s="272">
        <v>1</v>
      </c>
      <c r="AZ10" s="272" t="str">
        <f t="shared" ref="AZ10:BC13" ca="1" si="141">IFERROR(VLOOKUP($AS10&amp;"-"&amp;OFFSET(AZ$3,MATCH($E10,$E:$E,0)-MATCH($E$4,$E:$E,0),0),$AL:$AR,5,0),"")</f>
        <v/>
      </c>
      <c r="BA10" s="271" t="str">
        <f t="shared" ca="1" si="141"/>
        <v/>
      </c>
      <c r="BB10" s="271" t="str">
        <f t="shared" ca="1" si="141"/>
        <v/>
      </c>
      <c r="BC10" s="271" t="str">
        <f t="shared" ca="1" si="141"/>
        <v/>
      </c>
      <c r="BD10" s="273">
        <f t="shared" ref="BD10:BD13" ca="1" si="142">SUM(AZ10:BC10)</f>
        <v>0</v>
      </c>
      <c r="BE10" s="272" t="str">
        <f t="shared" ref="BE10:BH13" ca="1" si="143">IFERROR(VLOOKUP($AS10&amp;"-"&amp;OFFSET(BE$3,MATCH($E10,$E:$E,0)-MATCH($E$4,$E:$E,0),0),$AL:$AR,6,0),"")</f>
        <v/>
      </c>
      <c r="BF10" s="271" t="str">
        <f t="shared" ca="1" si="143"/>
        <v/>
      </c>
      <c r="BG10" s="271" t="str">
        <f t="shared" ca="1" si="143"/>
        <v/>
      </c>
      <c r="BH10" s="271" t="str">
        <f t="shared" ca="1" si="143"/>
        <v/>
      </c>
      <c r="BI10" s="273">
        <f t="shared" ref="BI10:BI13" ca="1" si="144">SUM(BE10:BH10)</f>
        <v>0</v>
      </c>
      <c r="BJ10" s="272" t="str">
        <f t="shared" ref="BJ10:BM13" ca="1" si="145">IFERROR(VLOOKUP($AS10&amp;"-"&amp;OFFSET(BJ$3,MATCH($E10,$E:$E,0)-MATCH($E$4,$E:$E,0),0),$AL:$AR,2,0),"")</f>
        <v/>
      </c>
      <c r="BK10" s="271" t="str">
        <f t="shared" ca="1" si="145"/>
        <v/>
      </c>
      <c r="BL10" s="271" t="str">
        <f t="shared" ca="1" si="145"/>
        <v/>
      </c>
      <c r="BM10" s="271" t="str">
        <f t="shared" ca="1" si="145"/>
        <v/>
      </c>
      <c r="BN10" s="273">
        <f t="shared" ref="BN10:BN13" ca="1" si="146">SUM(BJ10:BM10)</f>
        <v>0</v>
      </c>
      <c r="BO10"/>
      <c r="BQ10" s="275">
        <f t="shared" ref="BQ10:BQ13" ca="1" si="147">RANK($BD10,OFFSET($BD$4:$BD$7,$AX10,0),0)</f>
        <v>1</v>
      </c>
      <c r="BR10" s="280">
        <f ca="1">BD10+(IF(COUNTIF(OFFSET($BQ$4:$BQ$7,$AX10,0),$BQ10)&gt;1,IF($R10&gt;0,(MAX(OFFSET($R$4:$R$7,$AX10,0))-$R10)*0.1,)))*10^BR$3</f>
        <v>0</v>
      </c>
      <c r="BS10" s="303">
        <f t="shared" ref="BS10:BS13" ca="1" si="148">RANK($BR10,OFFSET($BR$4:$BR$7,$AX10,0),0)</f>
        <v>1</v>
      </c>
      <c r="BT10" s="293">
        <f t="shared" ref="BT10:BT13" ca="1" si="149">COUNTIF(OFFSET(BS$4:BS$7,$AX10,0),BS10)</f>
        <v>4</v>
      </c>
      <c r="BU10" s="293">
        <f t="shared" ref="BU10:BU13" ca="1" si="150">COUNTIF(OFFSET(BS10,1-$AY10,0,$AY10),BS10)</f>
        <v>1</v>
      </c>
      <c r="BV10" s="287" t="str">
        <f t="shared" ref="BV10:BV13" ca="1" si="151">IF(COUNTIF(OFFSET(BS$4:BS$7,$AX10,0),BS10)&gt;1,       TEXT(BT10,"00")&amp;" x "&amp;TEXT(BS10,"00")&amp;"e - "&amp;       TEXT(BU10,"00"),"")</f>
        <v>04 x 01e - 01</v>
      </c>
      <c r="BW10" s="281" t="str">
        <f t="shared" ref="BW10:BW13" ca="1" si="152">IF(BV10="","",
IF(BT10=2,MATCH(LEFT(BV10,LEN(BV10)-2)&amp;TEXT(IF(VALUE(RIGHT(BV10,2))&gt;1,1,2),"00"),OFFSET(BV10,1-$AY10,0,4),0),"")&amp;
IF(BT10=3,MATCH(LEFT(BV10,LEN(BV10)-2)&amp;TEXT(IF(VALUE(RIGHT(BV10,2))&gt;1,1,2),"00"),OFFSET(BV10,1-$AY10,0,4),0)&amp;"/"&amp;
                      MATCH(LEFT(BV10,LEN(BV10)-2)&amp;TEXT(IF(VALUE(RIGHT(BV10,2))&gt;2,2,3),"00"),OFFSET(BV10,1-$AY10,0,4),0),"")&amp;
IF(BT10=4,MATCH(LEFT(BV10,LEN(BV10)-2)&amp;TEXT(IF(VALUE(RIGHT(BV10,2))&gt;1,1,2),"00"),OFFSET(BV10,1-$AY10,0,4),0)&amp;"/"&amp;
                      MATCH(LEFT(BV10,LEN(BV10)-2)&amp;TEXT(IF(VALUE(RIGHT(BV10,2))&gt;2,2,3),"00"),OFFSET(BV10,1-$AY10,0,4),0)&amp;"/"&amp;
                      MATCH(LEFT(BV10,LEN(BV10)-2)&amp;TEXT(IF(VALUE(RIGHT(BV10,2))&gt;3,3,4),"00"),OFFSET(BV10,1-$AY10,0,4),0),""))</f>
        <v>2/3/4</v>
      </c>
      <c r="BX10" s="300" t="e">
        <f t="shared" ref="BX10:BX13" ca="1" si="153">BR10+(
IF(BT10=2,OFFSET($AZ10,0,BW10-1))+
IF(BT10=3,OFFSET($AZ10,0,VALUE(MID(BW10,1,1))-1)+
                     OFFSET($AZ10,0,VALUE(MID(BW10,3,1))-1))+
IF(BT10=4,OFFSET($AZ10,0,VALUE(MID(BW10,1,1))-1)+
                     OFFSET($AZ10,0,VALUE(MID(BW10,3,1))-1)+
                     OFFSET($AZ10,0,VALUE(MID(BW10,5,1))-1))
)*10^BX$3</f>
        <v>#VALUE!</v>
      </c>
      <c r="BY10" s="303" t="e">
        <f t="shared" ref="BY10:BY13" ca="1" si="154">RANK(BX10,OFFSET(BX$4:BX$7,$AX10,0))</f>
        <v>#VALUE!</v>
      </c>
      <c r="BZ10" s="293">
        <f t="shared" ref="BZ10:BZ13" ca="1" si="155">COUNTIF(OFFSET(BY$4:BY$7,$AX10,0),BY10)</f>
        <v>4</v>
      </c>
      <c r="CA10" s="293">
        <f t="shared" ref="CA10:CA13" ca="1" si="156">COUNTIF(OFFSET(BY10,1-$AY10,0,$AY10),BY10)</f>
        <v>1</v>
      </c>
      <c r="CB10" s="287" t="e">
        <f t="shared" ref="CB10:CB13" ca="1" si="157">IF(COUNTIF(OFFSET(BY$4:BY$7,$AX10,0),BY10)&gt;1,       TEXT(BZ10,"00")&amp;" x "&amp;TEXT(BY10,"00")&amp;"e - "&amp;       TEXT(CA10,"00"),"")</f>
        <v>#VALUE!</v>
      </c>
      <c r="CC10" s="281" t="e">
        <f t="shared" ref="CC10:CC13" ca="1" si="158">IF(CB10="","",
IF(BZ10=2,MATCH(LEFT(CB10,LEN(CB10)-2)&amp;TEXT(IF(VALUE(RIGHT(CB10,2))&gt;1,1,2),"00"),OFFSET(CB10,1-$AY10,0,4),0),"")&amp;
IF(BZ10=3,MATCH(LEFT(CB10,LEN(CB10)-2)&amp;TEXT(IF(VALUE(RIGHT(CB10,2))&gt;1,1,2),"00"),OFFSET(CB10,1-$AY10,0,4),0)&amp;"/"&amp;
                      MATCH(LEFT(CB10,LEN(CB10)-2)&amp;TEXT(IF(VALUE(RIGHT(CB10,2))&gt;2,2,3),"00"),OFFSET(CB10,1-$AY10,0,4),0),"")&amp;
IF(BZ10=4,MATCH(LEFT(CB10,LEN(CB10)-2)&amp;TEXT(IF(VALUE(RIGHT(CB10,2))&gt;1,1,2),"00"),OFFSET(CB10,1-$AY10,0,4),0)&amp;"/"&amp;
                      MATCH(LEFT(CB10,LEN(CB10)-2)&amp;TEXT(IF(VALUE(RIGHT(CB10,2))&gt;2,2,3),"00"),OFFSET(CB10,1-$AY10,0,4),0)&amp;"/"&amp;
                      MATCH(LEFT(CB10,LEN(CB10)-2)&amp;TEXT(IF(VALUE(RIGHT(CB10,2))&gt;3,3,4),"00"),OFFSET(CB10,1-$AY10,0,4),0),""))</f>
        <v>#VALUE!</v>
      </c>
      <c r="CD10" s="306" t="e">
        <f t="shared" ref="CD10:CD13" ca="1" si="159">BX10+(
IF(BZ10=2,OFFSET($BE10,0,CC10-1))+
IF(BZ10=3,OFFSET($BE10,0,VALUE(MID(CC10,1,1))-1)+
                     OFFSET($BE10,0,VALUE(MID(CC10,3,1))-1))+
IF(BZ10=4,OFFSET($BE10,0,VALUE(MID(CC10,1,1))-1)+
                     OFFSET($BE10,0,VALUE(MID(CC10,3,1))-1)+
                     OFFSET($BE10,0,VALUE(MID(CC10,5,1))-1))
)*10^CD$3</f>
        <v>#VALUE!</v>
      </c>
      <c r="CE10" s="303" t="e">
        <f t="shared" ref="CE10:CE13" ca="1" si="160">RANK(CD10,OFFSET(CD$4:CD$7,$AX10,0))</f>
        <v>#VALUE!</v>
      </c>
      <c r="CF10" s="293">
        <f t="shared" ref="CF10:CF13" ca="1" si="161">COUNTIF(OFFSET(CE$4:CE$7,$AX10,0),CE10)</f>
        <v>4</v>
      </c>
      <c r="CG10" s="293">
        <f t="shared" ref="CG10:CG13" ca="1" si="162">COUNTIF(OFFSET(CE10,1-$AY10,0,$AY10),CE10)</f>
        <v>1</v>
      </c>
      <c r="CH10" s="287" t="e">
        <f t="shared" ref="CH10:CH13" ca="1" si="163">IF(COUNTIF(OFFSET(CE$4:CE$7,$AX10,0),CE10)&gt;1,       TEXT(CF10,"00")&amp;" x "&amp;TEXT(CE10,"00")&amp;"e - "&amp;       TEXT(CG10,"00"),"")</f>
        <v>#VALUE!</v>
      </c>
      <c r="CI10" s="281" t="e">
        <f t="shared" ref="CI10:CI13" ca="1" si="164">IF(CH10="","",
IF(CF10=2,MATCH(LEFT(CH10,LEN(CH10)-2)&amp;TEXT(IF(VALUE(RIGHT(CH10,2))&gt;1,1,2),"00"),OFFSET(CH10,1-$AY10,0,4),0),"")&amp;
IF(CF10=3,MATCH(LEFT(CH10,LEN(CH10)-2)&amp;TEXT(IF(VALUE(RIGHT(CH10,2))&gt;1,1,2),"00"),OFFSET(CH10,1-$AY10,0,4),0)&amp;"/"&amp;
                      MATCH(LEFT(CH10,LEN(CH10)-2)&amp;TEXT(IF(VALUE(RIGHT(CH10,2))&gt;2,2,3),"00"),OFFSET(CH10,1-$AY10,0,4),0),"")&amp;
IF(CF10=4,MATCH(LEFT(CH10,LEN(CH10)-2)&amp;TEXT(IF(VALUE(RIGHT(CH10,2))&gt;1,1,2),"00"),OFFSET(CH10,1-$AY10,0,4),0)&amp;"/"&amp;
                      MATCH(LEFT(CH10,LEN(CH10)-2)&amp;TEXT(IF(VALUE(RIGHT(CH10,2))&gt;2,2,3),"00"),OFFSET(CH10,1-$AY10,0,4),0)&amp;"/"&amp;
                      MATCH(LEFT(CH10,LEN(CH10)-2)&amp;TEXT(IF(VALUE(RIGHT(CH10,2))&gt;3,3,4),"00"),OFFSET(CH10,1-$AY10,0,4),0),""))</f>
        <v>#VALUE!</v>
      </c>
      <c r="CJ10" s="309" t="e">
        <f t="shared" ref="CJ10:CJ13" ca="1" si="165">CD10+(
IF(CF10=2,OFFSET($BJ10,0,CI10-1))+
IF(CF10=3,OFFSET($BJ10,0,VALUE(MID(CI10,1,1))-1)+
                     OFFSET($BJ10,0,VALUE(MID(CI10,3,1))-1))+
IF(CF10=4,OFFSET($BJ10,0,VALUE(MID(CI10,1,1))-1)+
                     OFFSET($BJ10,0,VALUE(MID(CI10,3,1))-1)+
                     OFFSET($BJ10,0,VALUE(MID(CI10,5,1))-1))
)*10^CJ$3</f>
        <v>#VALUE!</v>
      </c>
      <c r="CK10" s="303" t="e">
        <f t="shared" ref="CK10:CK13" ca="1" si="166">RANK(CJ10,OFFSET(CJ$4:CJ$7,$AX10,0))</f>
        <v>#VALUE!</v>
      </c>
      <c r="CL10" s="293">
        <f t="shared" ref="CL10:CL13" ca="1" si="167">COUNTIF(OFFSET(CK$4:CK$7,$AX10,0),CK10)</f>
        <v>4</v>
      </c>
      <c r="CM10" s="293">
        <f t="shared" ref="CM10:CM13" ca="1" si="168">COUNTIF(OFFSET(CK10,1-$AY10,0,$AY10),CK10)</f>
        <v>1</v>
      </c>
      <c r="CN10" s="287" t="e">
        <f t="shared" ref="CN10:CN13" ca="1" si="169">IF(COUNTIF(OFFSET(CK$4:CK$7,$AX10,0),CK10)&gt;1,       TEXT(CL10,"00")&amp;" x "&amp;TEXT(CK10,"00")&amp;"e - "&amp;       TEXT(CM10,"00"),"")</f>
        <v>#VALUE!</v>
      </c>
      <c r="CO10" s="281" t="e">
        <f t="shared" ref="CO10:CO13" ca="1" si="170">IF(CN10="","",
IF(CL10=2,MATCH(LEFT(CN10,LEN(CN10)-2)&amp;TEXT(IF(VALUE(RIGHT(CN10,2))&gt;1,1,2),"00"),OFFSET(CN10,1-$AY10,0,4),0),"")&amp;
IF(CL10=3,MATCH(LEFT(CN10,LEN(CN10)-2)&amp;TEXT(IF(VALUE(RIGHT(CN10,2))&gt;1,1,2),"00"),OFFSET(CN10,1-$AY10,0,4),0)&amp;"/"&amp;
                      MATCH(LEFT(CN10,LEN(CN10)-2)&amp;TEXT(IF(VALUE(RIGHT(CN10,2))&gt;2,2,3),"00"),OFFSET(CN10,1-$AY10,0,4),0),"")&amp;
IF(CL10=4,MATCH(LEFT(CN10,LEN(CN10)-2)&amp;TEXT(IF(VALUE(RIGHT(CN10,2))&gt;1,1,2),"00"),OFFSET(CN10,1-$AY10,0,4),0)&amp;"/"&amp;
                      MATCH(LEFT(CN10,LEN(CN10)-2)&amp;TEXT(IF(VALUE(RIGHT(CN10,2))&gt;2,2,3),"00"),OFFSET(CN10,1-$AY10,0,4),0)&amp;"/"&amp;
                      MATCH(LEFT(CN10,LEN(CN10)-2)&amp;TEXT(IF(VALUE(RIGHT(CN10,2))&gt;3,3,4),"00"),OFFSET(CN10,1-$AY10,0,4),0),""))</f>
        <v>#VALUE!</v>
      </c>
      <c r="CP10" s="312" t="e">
        <f t="shared" ref="CP10:CP13" ca="1" si="171">CJ10+(
IF(CL10=2,OFFSET($AZ10,0,CO10-1))+
IF(CL10=3,OFFSET($AZ10,0,VALUE(MID(CO10,1,1))-1)+
                     OFFSET($AZ10,0,VALUE(MID(CO10,3,1))-1))+
IF(CL10=4,OFFSET($AZ10,0,VALUE(MID(CO10,1,1))-1)+
                     OFFSET($AZ10,0,VALUE(MID(CO10,3,1))-1)+
                     OFFSET($AZ10,0,VALUE(MID(CO10,5,1))-1))
)*10^CP$3</f>
        <v>#VALUE!</v>
      </c>
      <c r="CQ10" s="303" t="e">
        <f t="shared" ref="CQ10:CQ13" ca="1" si="172">RANK(CP10,OFFSET(CP$4:CP$7,$AX10,0))</f>
        <v>#VALUE!</v>
      </c>
      <c r="CR10" s="293">
        <f t="shared" ref="CR10:CR13" ca="1" si="173">COUNTIF(OFFSET(CQ$4:CQ$7,$AX10,0),CQ10)</f>
        <v>4</v>
      </c>
      <c r="CS10" s="293">
        <f t="shared" ref="CS10:CS13" ca="1" si="174">COUNTIF(OFFSET(CQ10,1-$AY10,0,$AY10),CQ10)</f>
        <v>1</v>
      </c>
      <c r="CT10" s="287" t="e">
        <f t="shared" ref="CT10:CT13" ca="1" si="175">IF(COUNTIF(OFFSET(CQ$4:CQ$7,$AX10,0),CQ10)&gt;1,       TEXT(CR10,"00")&amp;" x "&amp;TEXT(CQ10,"00")&amp;"e - "&amp;       TEXT(CS10,"00"),"")</f>
        <v>#VALUE!</v>
      </c>
      <c r="CU10" s="281" t="e">
        <f t="shared" ref="CU10:CU13" ca="1" si="176">IF(CT10="","",
IF(CR10=2,MATCH(LEFT(CT10,LEN(CT10)-2)&amp;TEXT(IF(VALUE(RIGHT(CT10,2))&gt;1,1,2),"00"),OFFSET(CT10,1-$AY10,0,4),0),"")&amp;
IF(CR10=3,MATCH(LEFT(CT10,LEN(CT10)-2)&amp;TEXT(IF(VALUE(RIGHT(CT10,2))&gt;1,1,2),"00"),OFFSET(CT10,1-$AY10,0,4),0)&amp;"/"&amp;
                      MATCH(LEFT(CT10,LEN(CT10)-2)&amp;TEXT(IF(VALUE(RIGHT(CT10,2))&gt;2,2,3),"00"),OFFSET(CT10,1-$AY10,0,4),0),"")&amp;
IF(CR10=4,MATCH(LEFT(CT10,LEN(CT10)-2)&amp;TEXT(IF(VALUE(RIGHT(CT10,2))&gt;1,1,2),"00"),OFFSET(CT10,1-$AY10,0,4),0)&amp;"/"&amp;
                      MATCH(LEFT(CT10,LEN(CT10)-2)&amp;TEXT(IF(VALUE(RIGHT(CT10,2))&gt;2,2,3),"00"),OFFSET(CT10,1-$AY10,0,4),0)&amp;"/"&amp;
                      MATCH(LEFT(CT10,LEN(CT10)-2)&amp;TEXT(IF(VALUE(RIGHT(CT10,2))&gt;3,3,4),"00"),OFFSET(CT10,1-$AY10,0,4),0),""))</f>
        <v>#VALUE!</v>
      </c>
      <c r="CV10" s="315" t="e">
        <f t="shared" ref="CV10:CV13" ca="1" si="177">CP10+(
IF(CR10=2,OFFSET($BE10,0,CU10-1))+
IF(CR10=3,OFFSET($BE10,0,VALUE(MID(CU10,1,1))-1)+
                     OFFSET($BE10,0,VALUE(MID(CU10,3,1))-1))+
IF(CR10=4,OFFSET($BE10,0,VALUE(MID(CU10,1,1))-1)+
                     OFFSET($BE10,0,VALUE(MID(CU10,3,1))-1)+
                     OFFSET($BE10,0,VALUE(MID(CU10,5,1))-1))
)*10^CV$3</f>
        <v>#VALUE!</v>
      </c>
      <c r="CW10" s="303" t="e">
        <f t="shared" ref="CW10:CW13" ca="1" si="178">RANK(CV10,OFFSET(CV$4:CV$7,$AX10,0))</f>
        <v>#VALUE!</v>
      </c>
      <c r="CX10" s="293">
        <f t="shared" ref="CX10:CX13" ca="1" si="179">COUNTIF(OFFSET(CW$4:CW$7,$AX10,0),CW10)</f>
        <v>4</v>
      </c>
      <c r="CY10" s="293">
        <f t="shared" ref="CY10:CY13" ca="1" si="180">COUNTIF(OFFSET(CW10,1-$AY10,0,$AY10),CW10)</f>
        <v>1</v>
      </c>
      <c r="CZ10" s="287" t="e">
        <f t="shared" ref="CZ10:CZ13" ca="1" si="181">IF(COUNTIF(OFFSET(CW$4:CW$7,$AX10,0),CW10)&gt;1,       TEXT(CX10,"00")&amp;" x "&amp;TEXT(CW10,"00")&amp;"e - "&amp;       TEXT(CY10,"00"),"")</f>
        <v>#VALUE!</v>
      </c>
      <c r="DA10" s="281" t="e">
        <f t="shared" ref="DA10:DA13" ca="1" si="182">IF(CZ10="","",
IF(CX10=2,MATCH(LEFT(CZ10,LEN(CZ10)-2)&amp;TEXT(IF(VALUE(RIGHT(CZ10,2))&gt;1,1,2),"00"),OFFSET(CZ10,1-$AY10,0,4),0),"")&amp;
IF(CX10=3,MATCH(LEFT(CZ10,LEN(CZ10)-2)&amp;TEXT(IF(VALUE(RIGHT(CZ10,2))&gt;1,1,2),"00"),OFFSET(CZ10,1-$AY10,0,4),0)&amp;"/"&amp;
                      MATCH(LEFT(CZ10,LEN(CZ10)-2)&amp;TEXT(IF(VALUE(RIGHT(CZ10,2))&gt;2,2,3),"00"),OFFSET(CZ10,1-$AY10,0,4),0),"")&amp;
IF(CX10=4,MATCH(LEFT(CZ10,LEN(CZ10)-2)&amp;TEXT(IF(VALUE(RIGHT(CZ10,2))&gt;1,1,2),"00"),OFFSET(CZ10,1-$AY10,0,4),0)&amp;"/"&amp;
                      MATCH(LEFT(CZ10,LEN(CZ10)-2)&amp;TEXT(IF(VALUE(RIGHT(CZ10,2))&gt;2,2,3),"00"),OFFSET(CZ10,1-$AY10,0,4),0)&amp;"/"&amp;
                      MATCH(LEFT(CZ10,LEN(CZ10)-2)&amp;TEXT(IF(VALUE(RIGHT(CZ10,2))&gt;3,3,4),"00"),OFFSET(CZ10,1-$AY10,0,4),0),""))</f>
        <v>#VALUE!</v>
      </c>
      <c r="DB10" s="318" t="e">
        <f t="shared" ref="DB10:DB13" ca="1" si="183">CV10+(
IF(CX10=2,OFFSET($BJ10,0,DA10-1))+
IF(CX10=3,OFFSET($BJ10,0,VALUE(MID(DA10,1,1))-1)+
                     OFFSET($BJ10,0,VALUE(MID(DA10,3,1))-1))+
IF(CX10=4,OFFSET($BJ10,0,VALUE(MID(DA10,1,1))-1)+
                     OFFSET($BJ10,0,VALUE(MID(DA10,3,1))-1)+
                     OFFSET($BJ10,0,VALUE(MID(DA10,5,1))-1))
)*10^DB$3</f>
        <v>#VALUE!</v>
      </c>
      <c r="DC10" s="303" t="e">
        <f t="shared" ref="DC10:DC13" ca="1" si="184">RANK(DB10,OFFSET(DB$4:DB$7,$AX10,0))</f>
        <v>#VALUE!</v>
      </c>
      <c r="DD10" s="321" t="e">
        <f t="shared" ref="DD10:DD49" ca="1" si="185">DB10+IF(COUNTIF(OFFSET($DC$4:$DC$7,$AX10,0),DC10)&gt;1,BI10*10^DD$3)</f>
        <v>#VALUE!</v>
      </c>
      <c r="DE10" s="281" t="e">
        <f t="shared" ref="DE10:DE13" ca="1" si="186">RANK(DD10,OFFSET(DD$4:DD$7,$AX10,0))</f>
        <v>#VALUE!</v>
      </c>
      <c r="DF10" s="324" t="e">
        <f t="shared" ref="DF10:DF49" ca="1" si="187">DD10+IF(COUNTIF(OFFSET($DE$4:$DE$7,$AX10,0),DE10)&gt;1,BN10*10^DF$3)</f>
        <v>#VALUE!</v>
      </c>
      <c r="DG10" s="281" t="e">
        <f ca="1">RANK(DF10,OFFSET(DF$4:DF$7,$AX10,0))&amp;$E10</f>
        <v>#VALUE!</v>
      </c>
      <c r="DH10" s="348">
        <f ca="1">COUNTIF(OFFSET($DG$4:$DG$7,$AX10,0),$DN10)</f>
        <v>0</v>
      </c>
      <c r="DI10" s="357" t="str">
        <f ca="1">IFERROR(MATCH($DN10,OFFSET($DG$4:$DG$7,$AX10,0),0),"")</f>
        <v/>
      </c>
      <c r="DJ10" s="357" t="str">
        <f t="shared" ref="DJ10:DL13" ca="1" si="188">IF(DJ$3&lt;=COUNTIF(OFFSET($DG$4:$DG$7,$AX10,0),$DN10),DI10+MATCH($DN10,OFFSET(OFFSET($DG$4:$DG$7,$AX10,0),DI10,0),0),"")</f>
        <v/>
      </c>
      <c r="DK10" s="357" t="str">
        <f t="shared" ca="1" si="188"/>
        <v/>
      </c>
      <c r="DL10" s="357" t="str">
        <f t="shared" ca="1" si="188"/>
        <v/>
      </c>
      <c r="DM10" s="350" t="str">
        <f ca="1">CONCATENATE(DI10,DJ10,DK10,DL10)</f>
        <v/>
      </c>
      <c r="DN10" s="351" t="s">
        <v>292</v>
      </c>
      <c r="DO10" s="351" t="str">
        <f ca="1">IF(SUM(OFFSET($R$4:$R$7,$AX10,0))&lt;12,"",
IF($DH10=0,$DO9,
IF($DH10=1,OFFSET($Q$4,VALUE(DM10)-1+$AX10,0),
IF($DH10=2,OFFSET($AS$4,VALUE(MID(DM10,1,1))-1+$AX10,0)&amp;"/"&amp;OFFSET($AS$4,VALUE(MID(DM10,2,1))-1+$AX10,0),
IF($DH10=3,OFFSET($AS$4,VALUE(MID(DM10,1,1))-1+$AX10,0)&amp;"/"&amp;OFFSET($AS$4,VALUE(MID(DM10,2,1))-1+$AX10,0)&amp;"/"&amp;OFFSET($AS$4,VALUE(MID(DM10,3,1))-1+$AX10,0),
CONCATENATE(OFFSET($AS$4,$AX10,0),"/",OFFSET($AS$5,$AX10,0),"/",OFFSET($AS$6,$AX10,0),"/",OFFSET($AS$7,$AX10,0)))))))</f>
        <v/>
      </c>
      <c r="DP10" s="351" t="str">
        <f ca="1">IFERROR(OFFSET($Q$51,MATCH(RIGHT($DN10),$Q$52:$Q$59,0),MATCH(VALUE(LEFT($DN10)),$R$51:$Z$51,0)),"")</f>
        <v/>
      </c>
      <c r="DQ10" s="351" t="str">
        <f t="shared" ca="1" si="65"/>
        <v/>
      </c>
      <c r="DR10" s="353" t="str">
        <f t="shared" ca="1" si="66"/>
        <v/>
      </c>
      <c r="DS10" s="201">
        <f t="shared" ref="DS10:DS49" ca="1" si="189">COUNTIF(OFFSET($GY$4:$GY$7,$AX10,0),$DY10)</f>
        <v>0</v>
      </c>
      <c r="DT10" s="203" t="str">
        <f t="shared" ref="DT10:DT49" ca="1" si="190">IFERROR(MATCH($DY10,OFFSET($GY$4:$GY$7,$AX10,0),0),"")</f>
        <v/>
      </c>
      <c r="DU10" s="203" t="str">
        <f t="shared" ref="DU10:DW25" ca="1" si="191">IF(DU$3&lt;=COUNTIF(OFFSET($GY$4:$GY$7,$AX10,0),$DY10),DT10+MATCH($DY10,OFFSET(OFFSET($GY$4:$GY$7,$AX10,0),DT10,0),0),"")</f>
        <v/>
      </c>
      <c r="DV10" s="203" t="str">
        <f t="shared" ca="1" si="191"/>
        <v/>
      </c>
      <c r="DW10" s="203" t="str">
        <f t="shared" ca="1" si="191"/>
        <v/>
      </c>
      <c r="DX10" s="195" t="str">
        <f t="shared" ref="DX10:DX13" ca="1" si="192">CONCATENATE(DT10,DU10,DV10,DW10)</f>
        <v/>
      </c>
      <c r="DY10" s="156" t="s">
        <v>292</v>
      </c>
      <c r="DZ10" s="156" t="str">
        <f ca="1">IF(SUM(OFFSET($AC$4:$AC$7,$AX10,0))&lt;12,"",
IF($DS10=0,$DZ9,
IF($DS10=1,OFFSET($Q$4,VALUE(DX10)-1+$AX10,0),
IF($DS10=2,OFFSET($AS$4,VALUE(MID(DX10,1,1))-1+$AX10,0)&amp;"/"&amp;OFFSET($AS$4,VALUE(MID(DX10,2,1))-1+$AX10,0),
IF($DS10=3,OFFSET($AS$4,VALUE(MID(DX10,1,1))-1+$AX10,0)&amp;"/"&amp;OFFSET($AS$4,VALUE(MID(DX10,2,1))-1+$AX10,0)&amp;"/"&amp;OFFSET($AS$4,VALUE(MID(DX10,3,1))-1+$AX10,0),
CONCATENATE(OFFSET($AS$4,$AX10,0),"/",OFFSET($AS$5,$AX10,0),"/",OFFSET($AS$6,$AX10,0),"/",OFFSET($AS$7,$AX10,0)))))))</f>
        <v/>
      </c>
      <c r="EA10" s="156" t="str">
        <f ca="1">IFERROR(OFFSET($Q$51,MATCH(RIGHT($DY10),$Q$52:$Q$59,0),MATCH(VALUE(LEFT($DY10)),$AC$51:$AK$51,0)),"")</f>
        <v/>
      </c>
      <c r="EB10" s="156" t="str">
        <f t="shared" ca="1" si="70"/>
        <v/>
      </c>
      <c r="EC10" s="156" t="str">
        <f ca="1">IF(OR(AC10&lt;1,EB10=""),"",LEFT(EB10,3)&amp;IF(ISERROR(MATCH(EB10,$Q:$Q,0)),"?",""))</f>
        <v/>
      </c>
      <c r="ED10" s="270" t="str">
        <f t="shared" si="4"/>
        <v>Por-Spa</v>
      </c>
      <c r="EE10" s="270" t="str">
        <f t="shared" si="5"/>
        <v/>
      </c>
      <c r="EF10" s="270" t="str">
        <f t="shared" si="5"/>
        <v/>
      </c>
      <c r="EG10" s="271" t="str">
        <f t="shared" si="6"/>
        <v/>
      </c>
      <c r="EH10" s="271" t="str">
        <f t="shared" si="7"/>
        <v/>
      </c>
      <c r="EI10" s="271" t="str">
        <f t="shared" si="8"/>
        <v/>
      </c>
      <c r="EJ10" s="271" t="str">
        <f t="shared" si="71"/>
        <v/>
      </c>
      <c r="EK10" s="274" t="str">
        <f t="shared" ref="EK10:EK13" si="193">LEFT($Q10,3)</f>
        <v>Por</v>
      </c>
      <c r="EL10" s="272" t="str">
        <f t="shared" ref="EL10:EO13" ca="1" si="194">IFERROR(VLOOKUP($AS10&amp;"-"&amp;OFFSET(EL$3,MATCH($E10,$E:$E,0)-MATCH($E$4,$E:$E,0),0),$ED:$EK,4,0),"")</f>
        <v/>
      </c>
      <c r="EM10" s="271" t="str">
        <f t="shared" ca="1" si="194"/>
        <v/>
      </c>
      <c r="EN10" s="271" t="str">
        <f t="shared" ca="1" si="194"/>
        <v/>
      </c>
      <c r="EO10" s="271" t="str">
        <f t="shared" ca="1" si="194"/>
        <v/>
      </c>
      <c r="EP10" s="272">
        <f t="shared" si="9"/>
        <v>6</v>
      </c>
      <c r="EQ10" s="272">
        <v>1</v>
      </c>
      <c r="ER10" s="272" t="str">
        <f t="shared" ref="ER10:EU13" ca="1" si="195">IFERROR(VLOOKUP($AS10&amp;"-"&amp;OFFSET(ER$3,MATCH($E10,$E:$E,0)-MATCH($E$4,$E:$E,0),0),$ED:$EJ,5,0),"")</f>
        <v/>
      </c>
      <c r="ES10" s="271" t="str">
        <f t="shared" ca="1" si="195"/>
        <v/>
      </c>
      <c r="ET10" s="271" t="str">
        <f t="shared" ca="1" si="195"/>
        <v/>
      </c>
      <c r="EU10" s="271" t="str">
        <f t="shared" ca="1" si="195"/>
        <v/>
      </c>
      <c r="EV10" s="273">
        <f t="shared" ref="EV10:EV13" ca="1" si="196">SUM(ER10:EU10)</f>
        <v>0</v>
      </c>
      <c r="EW10" s="272" t="str">
        <f t="shared" ref="EW10:EZ13" ca="1" si="197">IFERROR(VLOOKUP($AS10&amp;"-"&amp;OFFSET(EW$3,MATCH($E10,$E:$E,0)-MATCH($E$4,$E:$E,0),0),$ED:$EJ,6,0),"")</f>
        <v/>
      </c>
      <c r="EX10" s="271" t="str">
        <f t="shared" ca="1" si="197"/>
        <v/>
      </c>
      <c r="EY10" s="271" t="str">
        <f t="shared" ca="1" si="197"/>
        <v/>
      </c>
      <c r="EZ10" s="271" t="str">
        <f t="shared" ca="1" si="197"/>
        <v/>
      </c>
      <c r="FA10" s="273">
        <f t="shared" ref="FA10:FA13" ca="1" si="198">SUM(EW10:EZ10)</f>
        <v>0</v>
      </c>
      <c r="FB10" s="272" t="str">
        <f t="shared" ref="FB10:FE13" ca="1" si="199">IFERROR(VLOOKUP($AS10&amp;"-"&amp;OFFSET(FB$3,MATCH($E10,$E:$E,0)-MATCH($E$4,$E:$E,0),0),$ED:$EJ,2,0),"")</f>
        <v/>
      </c>
      <c r="FC10" s="271" t="str">
        <f t="shared" ca="1" si="199"/>
        <v/>
      </c>
      <c r="FD10" s="271" t="str">
        <f t="shared" ca="1" si="199"/>
        <v/>
      </c>
      <c r="FE10" s="271" t="str">
        <f t="shared" ca="1" si="199"/>
        <v/>
      </c>
      <c r="FF10" s="273">
        <f t="shared" ref="FF10:FF13" ca="1" si="200">SUM(FB10:FE10)</f>
        <v>0</v>
      </c>
      <c r="FG10"/>
      <c r="FI10" s="275">
        <f ca="1">RANK($EV10,OFFSET($EV$4:$EV$7,$AX10,0),0)</f>
        <v>1</v>
      </c>
      <c r="FJ10" s="280">
        <f ca="1">EV10+(IF(COUNTIF(OFFSET($FI$4:$FI$7,$AX10,0),$FI10)&gt;1,IF($AC10&gt;0,(MAX(OFFSET($AC$4:$AC$7,$AX10,0))-$AC10)*0.1,)))*10^FJ$3</f>
        <v>0</v>
      </c>
      <c r="FK10" s="303">
        <f ca="1">RANK($FJ10,OFFSET($FJ$4:$FJ$7,$AX10,0),0)</f>
        <v>1</v>
      </c>
      <c r="FL10" s="293">
        <f t="shared" ref="FL10:FL13" ca="1" si="201">COUNTIF(OFFSET(FK$4:FK$7,$AX10,0),FK10)</f>
        <v>4</v>
      </c>
      <c r="FM10" s="293">
        <f t="shared" ref="FM10:FM13" ca="1" si="202">COUNTIF(OFFSET(FK10,1-$AY10,0,$AY10),FK10)</f>
        <v>1</v>
      </c>
      <c r="FN10" s="287" t="str">
        <f t="shared" ref="FN10:FN13" ca="1" si="203">IF(COUNTIF(OFFSET(FK$4:FK$7,$AX10,0),FK10)&gt;1,       TEXT(FL10,"00")&amp;" x "&amp;TEXT(FK10,"00")&amp;"e - "&amp;       TEXT(FM10,"00"),"")</f>
        <v>04 x 01e - 01</v>
      </c>
      <c r="FO10" s="281" t="str">
        <f t="shared" ref="FO10:FO13" ca="1" si="204">IF(FN10="","",
IF(FL10=2,MATCH(LEFT(FN10,LEN(FN10)-2)&amp;TEXT(IF(VALUE(RIGHT(FN10,2))&gt;1,1,2),"00"),OFFSET(FN10,1-$AY10,0,4),0),"")&amp;
IF(FL10=3,MATCH(LEFT(FN10,LEN(FN10)-2)&amp;TEXT(IF(VALUE(RIGHT(FN10,2))&gt;1,1,2),"00"),OFFSET(FN10,1-$AY10,0,4),0)&amp;"/"&amp;
                      MATCH(LEFT(FN10,LEN(FN10)-2)&amp;TEXT(IF(VALUE(RIGHT(FN10,2))&gt;2,2,3),"00"),OFFSET(FN10,1-$AY10,0,4),0),"")&amp;
IF(FL10=4,MATCH(LEFT(FN10,LEN(FN10)-2)&amp;TEXT(IF(VALUE(RIGHT(FN10,2))&gt;1,1,2),"00"),OFFSET(FN10,1-$AY10,0,4),0)&amp;"/"&amp;
                      MATCH(LEFT(FN10,LEN(FN10)-2)&amp;TEXT(IF(VALUE(RIGHT(FN10,2))&gt;2,2,3),"00"),OFFSET(FN10,1-$AY10,0,4),0)&amp;"/"&amp;
                      MATCH(LEFT(FN10,LEN(FN10)-2)&amp;TEXT(IF(VALUE(RIGHT(FN10,2))&gt;3,3,4),"00"),OFFSET(FN10,1-$AY10,0,4),0),""))</f>
        <v>2/3/4</v>
      </c>
      <c r="FP10" s="300" t="e">
        <f t="shared" ref="FP10:FP13" ca="1" si="205">FJ10+(
IF(FL10=2,OFFSET($ER10,0,VALUE(FO10)-1))+
IF(FL10=3,OFFSET($ER10,0,VALUE(MID(FO10,1,1))-1)+
                     OFFSET($ER10,0,VALUE(MID(FO10,3,1))-1))+
IF(FL10=4,OFFSET($ER10,0,VALUE(MID(FO10,1,1))-1)+
                     OFFSET($ER10,0,VALUE(MID(FO10,3,1))-1)+
                     OFFSET($ER10,0,VALUE(MID(FO10,5,1))-1))
)*10^FP$3</f>
        <v>#VALUE!</v>
      </c>
      <c r="FQ10" s="303" t="e">
        <f t="shared" ref="FQ10:FQ49" ca="1" si="206">RANK(FP10,OFFSET(FP$4:FP$7,$AX10,0))</f>
        <v>#VALUE!</v>
      </c>
      <c r="FR10" s="293">
        <f t="shared" ref="FR10:FR13" ca="1" si="207">COUNTIF(OFFSET(FQ$4:FQ$7,$AX10,0),FQ10)</f>
        <v>4</v>
      </c>
      <c r="FS10" s="293">
        <f t="shared" ref="FS10:FS13" ca="1" si="208">COUNTIF(OFFSET(FQ10,1-$AY10,0,$AY10),FQ10)</f>
        <v>1</v>
      </c>
      <c r="FT10" s="287" t="e">
        <f t="shared" ref="FT10:FT13" ca="1" si="209">IF(COUNTIF(OFFSET(FQ$4:FQ$7,$AX10,0),FQ10)&gt;1,       TEXT(FR10,"00")&amp;" x "&amp;TEXT(FQ10,"00")&amp;"e - "&amp;       TEXT(FS10,"00"),"")</f>
        <v>#VALUE!</v>
      </c>
      <c r="FU10" s="281" t="e">
        <f t="shared" ref="FU10:FU13" ca="1" si="210">IF(FT10="","",
IF(FR10=2,MATCH(LEFT(FT10,LEN(FT10)-2)&amp;TEXT(IF(VALUE(RIGHT(FT10,2))&gt;1,1,2),"00"),OFFSET(FT10,1-$AY10,0,4),0),"")&amp;
IF(FR10=3,MATCH(LEFT(FT10,LEN(FT10)-2)&amp;TEXT(IF(VALUE(RIGHT(FT10,2))&gt;1,1,2),"00"),OFFSET(FT10,1-$AY10,0,4),0)&amp;"/"&amp;
                      MATCH(LEFT(FT10,LEN(FT10)-2)&amp;TEXT(IF(VALUE(RIGHT(FT10,2))&gt;2,2,3),"00"),OFFSET(FT10,1-$AY10,0,4),0),"")&amp;
IF(FR10=4,MATCH(LEFT(FT10,LEN(FT10)-2)&amp;TEXT(IF(VALUE(RIGHT(FT10,2))&gt;1,1,2),"00"),OFFSET(FT10,1-$AY10,0,4),0)&amp;"/"&amp;
                      MATCH(LEFT(FT10,LEN(FT10)-2)&amp;TEXT(IF(VALUE(RIGHT(FT10,2))&gt;2,2,3),"00"),OFFSET(FT10,1-$AY10,0,4),0)&amp;"/"&amp;
                      MATCH(LEFT(FT10,LEN(FT10)-2)&amp;TEXT(IF(VALUE(RIGHT(FT10,2))&gt;3,3,4),"00"),OFFSET(FT10,1-$AY10,0,4),0),""))</f>
        <v>#VALUE!</v>
      </c>
      <c r="FV10" s="306" t="e">
        <f t="shared" ref="FV10:FV13" ca="1" si="211">FP10+(
IF(FR10=2,OFFSET($EW10,0,FU10-1))+
IF(FR10=3,OFFSET($EW10,0,VALUE(MID(FU10,1,1))-1)+
                     OFFSET($EW10,0,VALUE(MID(FU10,3,1))-1))+
IF(FR10=4,OFFSET($EW10,0,VALUE(MID(FU10,1,1))-1)+
                     OFFSET($EW10,0,VALUE(MID(FU10,3,1))-1)+
                     OFFSET($EW10,0,VALUE(MID(FU10,5,1))-1))
)*10^FV$3</f>
        <v>#VALUE!</v>
      </c>
      <c r="FW10" s="303" t="e">
        <f t="shared" ref="FW10:FW49" ca="1" si="212">RANK(FV10,OFFSET(FV$4:FV$7,$AX10,0))</f>
        <v>#VALUE!</v>
      </c>
      <c r="FX10" s="293">
        <f t="shared" ref="FX10:FX13" ca="1" si="213">COUNTIF(OFFSET(FW$4:FW$7,$AX10,0),FW10)</f>
        <v>4</v>
      </c>
      <c r="FY10" s="293">
        <f t="shared" ref="FY10:FY13" ca="1" si="214">COUNTIF(OFFSET(FW10,1-$AY10,0,$AY10),FW10)</f>
        <v>1</v>
      </c>
      <c r="FZ10" s="287" t="e">
        <f t="shared" ref="FZ10:FZ13" ca="1" si="215">IF(COUNTIF(OFFSET(FW$4:FW$7,$AX10,0),FW10)&gt;1,       TEXT(FX10,"00")&amp;" x "&amp;TEXT(FW10,"00")&amp;"e - "&amp;       TEXT(FY10,"00"),"")</f>
        <v>#VALUE!</v>
      </c>
      <c r="GA10" s="281" t="e">
        <f t="shared" ref="GA10:GA13" ca="1" si="216">IF(FZ10="","",
IF(FX10=2,MATCH(LEFT(FZ10,LEN(FZ10)-2)&amp;TEXT(IF(VALUE(RIGHT(FZ10,2))&gt;1,1,2),"00"),OFFSET(FZ10,1-$AY10,0,4),0),"")&amp;
IF(FX10=3,MATCH(LEFT(FZ10,LEN(FZ10)-2)&amp;TEXT(IF(VALUE(RIGHT(FZ10,2))&gt;1,1,2),"00"),OFFSET(FZ10,1-$AY10,0,4),0)&amp;"/"&amp;
                      MATCH(LEFT(FZ10,LEN(FZ10)-2)&amp;TEXT(IF(VALUE(RIGHT(FZ10,2))&gt;2,2,3),"00"),OFFSET(FZ10,1-$AY10,0,4),0),"")&amp;
IF(FX10=4,MATCH(LEFT(FZ10,LEN(FZ10)-2)&amp;TEXT(IF(VALUE(RIGHT(FZ10,2))&gt;1,1,2),"00"),OFFSET(FZ10,1-$AY10,0,4),0)&amp;"/"&amp;
                      MATCH(LEFT(FZ10,LEN(FZ10)-2)&amp;TEXT(IF(VALUE(RIGHT(FZ10,2))&gt;2,2,3),"00"),OFFSET(FZ10,1-$AY10,0,4),0)&amp;"/"&amp;
                      MATCH(LEFT(FZ10,LEN(FZ10)-2)&amp;TEXT(IF(VALUE(RIGHT(FZ10,2))&gt;3,3,4),"00"),OFFSET(FZ10,1-$AY10,0,4),0),""))</f>
        <v>#VALUE!</v>
      </c>
      <c r="GB10" s="309" t="e">
        <f t="shared" ref="GB10:GB13" ca="1" si="217">FV10+(
IF(FX10=2,OFFSET($FB10,0,GA10-1))+
IF(FX10=3,OFFSET($FB10,0,VALUE(MID(GA10,1,1))-1)+
                     OFFSET($FB10,0,VALUE(MID(GA10,3,1))-1))+
IF(FX10=4,OFFSET($FB10,0,VALUE(MID(GA10,1,1))-1)+
                     OFFSET($FB10,0,VALUE(MID(GA10,3,1))-1)+
                     OFFSET($FB10,0,VALUE(MID(GA10,5,1))-1))
)*10^GB$3</f>
        <v>#VALUE!</v>
      </c>
      <c r="GC10" s="303" t="e">
        <f t="shared" ref="GC10:GC13" ca="1" si="218">RANK(GB10,OFFSET(GB$4:GB$7,$AX10,0))</f>
        <v>#VALUE!</v>
      </c>
      <c r="GD10" s="293">
        <f t="shared" ref="GD10:GD13" ca="1" si="219">COUNTIF(OFFSET(GC$4:GC$7,$AX10,0),GC10)</f>
        <v>4</v>
      </c>
      <c r="GE10" s="293">
        <f t="shared" ref="GE10:GE13" ca="1" si="220">COUNTIF(OFFSET(GC10,1-$AY10,0,$AY10),GC10)</f>
        <v>1</v>
      </c>
      <c r="GF10" s="287" t="e">
        <f t="shared" ref="GF10:GF13" ca="1" si="221">IF(COUNTIF(OFFSET(GC$4:GC$7,$AX10,0),GC10)&gt;1,       TEXT(GD10,"00")&amp;" x "&amp;TEXT(GC10,"00")&amp;"e - "&amp;       TEXT(GE10,"00"),"")</f>
        <v>#VALUE!</v>
      </c>
      <c r="GG10" s="281" t="e">
        <f t="shared" ref="GG10:GG13" ca="1" si="222">IF(GF10="","",
IF(GD10=2,MATCH(LEFT(GF10,LEN(GF10)-2)&amp;TEXT(IF(VALUE(RIGHT(GF10,2))&gt;1,1,2),"00"),OFFSET(GF10,1-$AY10,0,4),0),"")&amp;
IF(GD10=3,MATCH(LEFT(GF10,LEN(GF10)-2)&amp;TEXT(IF(VALUE(RIGHT(GF10,2))&gt;1,1,2),"00"),OFFSET(GF10,1-$AY10,0,4),0)&amp;"/"&amp;
                      MATCH(LEFT(GF10,LEN(GF10)-2)&amp;TEXT(IF(VALUE(RIGHT(GF10,2))&gt;2,2,3),"00"),OFFSET(GF10,1-$AY10,0,4),0),"")&amp;
IF(GD10=4,MATCH(LEFT(GF10,LEN(GF10)-2)&amp;TEXT(IF(VALUE(RIGHT(GF10,2))&gt;1,1,2),"00"),OFFSET(GF10,1-$AY10,0,4),0)&amp;"/"&amp;
                      MATCH(LEFT(GF10,LEN(GF10)-2)&amp;TEXT(IF(VALUE(RIGHT(GF10,2))&gt;2,2,3),"00"),OFFSET(GF10,1-$AY10,0,4),0)&amp;"/"&amp;
                      MATCH(LEFT(GF10,LEN(GF10)-2)&amp;TEXT(IF(VALUE(RIGHT(GF10,2))&gt;3,3,4),"00"),OFFSET(GF10,1-$AY10,0,4),0),""))</f>
        <v>#VALUE!</v>
      </c>
      <c r="GH10" s="312" t="e">
        <f t="shared" ref="GH10:GH13" ca="1" si="223">GB10+(
IF(GD10=2,OFFSET($ER10,0,GG10-1))+
IF(GD10=3,OFFSET($ER10,0,VALUE(MID(GG10,1,1))-1)+
                     OFFSET($ER10,0,VALUE(MID(GG10,3,1))-1))+
IF(GD10=4,OFFSET($ER10,0,VALUE(MID(GG10,1,1))-1)+
                     OFFSET($ER10,0,VALUE(MID(GG10,3,1))-1)+
                     OFFSET($ER10,0,VALUE(MID(GG10,5,1))-1))
)*10^GH$3</f>
        <v>#VALUE!</v>
      </c>
      <c r="GI10" s="303" t="e">
        <f t="shared" ref="GI10:GI13" ca="1" si="224">RANK(GH10,OFFSET(GH$4:GH$7,$AX10,0))</f>
        <v>#VALUE!</v>
      </c>
      <c r="GJ10" s="293">
        <f t="shared" ref="GJ10:GJ13" ca="1" si="225">COUNTIF(OFFSET(GI$4:GI$7,$AX10,0),GI10)</f>
        <v>4</v>
      </c>
      <c r="GK10" s="293">
        <f t="shared" ref="GK10:GK13" ca="1" si="226">COUNTIF(OFFSET(GI10,1-$AY10,0,$AY10),GI10)</f>
        <v>1</v>
      </c>
      <c r="GL10" s="287" t="e">
        <f t="shared" ref="GL10:GL13" ca="1" si="227">IF(COUNTIF(OFFSET(GI$4:GI$7,$AX10,0),GI10)&gt;1,       TEXT(GJ10,"00")&amp;" x "&amp;TEXT(GI10,"00")&amp;"e - "&amp;       TEXT(GK10,"00"),"")</f>
        <v>#VALUE!</v>
      </c>
      <c r="GM10" s="281" t="e">
        <f t="shared" ref="GM10:GM13" ca="1" si="228">IF(GL10="","",
IF(GJ10=2,MATCH(LEFT(GL10,LEN(GL10)-2)&amp;TEXT(IF(VALUE(RIGHT(GL10,2))&gt;1,1,2),"00"),OFFSET(GL10,1-$AY10,0,4),0),"")&amp;
IF(GJ10=3,MATCH(LEFT(GL10,LEN(GL10)-2)&amp;TEXT(IF(VALUE(RIGHT(GL10,2))&gt;1,1,2),"00"),OFFSET(GL10,1-$AY10,0,4),0)&amp;"/"&amp;
                      MATCH(LEFT(GL10,LEN(GL10)-2)&amp;TEXT(IF(VALUE(RIGHT(GL10,2))&gt;2,2,3),"00"),OFFSET(GL10,1-$AY10,0,4),0),"")&amp;
IF(GJ10=4,MATCH(LEFT(GL10,LEN(GL10)-2)&amp;TEXT(IF(VALUE(RIGHT(GL10,2))&gt;1,1,2),"00"),OFFSET(GL10,1-$AY10,0,4),0)&amp;"/"&amp;
                      MATCH(LEFT(GL10,LEN(GL10)-2)&amp;TEXT(IF(VALUE(RIGHT(GL10,2))&gt;2,2,3),"00"),OFFSET(GL10,1-$AY10,0,4),0)&amp;"/"&amp;
                      MATCH(LEFT(GL10,LEN(GL10)-2)&amp;TEXT(IF(VALUE(RIGHT(GL10,2))&gt;3,3,4),"00"),OFFSET(GL10,1-$AY10,0,4),0),""))</f>
        <v>#VALUE!</v>
      </c>
      <c r="GN10" s="315" t="e">
        <f t="shared" ref="GN10:GN13" ca="1" si="229">GH10+(
IF(GJ10=2,OFFSET($EW10,0,GM10-1))+
IF(GJ10=3,OFFSET($EW10,0,VALUE(MID(GM10,1,1))-1)+
                     OFFSET($EW10,0,VALUE(MID(GM10,3,1))-1))+
IF(GJ10=4,OFFSET($EW10,0,VALUE(MID(GM10,1,1))-1)+
                     OFFSET($EW10,0,VALUE(MID(GM10,3,1))-1)+
                     OFFSET($EW10,0,VALUE(MID(GM10,5,1))-1))
)*10^GN$3</f>
        <v>#VALUE!</v>
      </c>
      <c r="GO10" s="303" t="e">
        <f t="shared" ref="GO10:GO13" ca="1" si="230">RANK(GN10,OFFSET(GN$4:GN$7,$AX10,0))</f>
        <v>#VALUE!</v>
      </c>
      <c r="GP10" s="293">
        <f t="shared" ref="GP10:GP13" ca="1" si="231">COUNTIF(OFFSET(GO$4:GO$7,$AX10,0),GO10)</f>
        <v>4</v>
      </c>
      <c r="GQ10" s="293">
        <f t="shared" ref="GQ10:GQ13" ca="1" si="232">COUNTIF(OFFSET(GO10,1-$AY10,0,$AY10),GO10)</f>
        <v>1</v>
      </c>
      <c r="GR10" s="287" t="e">
        <f t="shared" ref="GR10:GR13" ca="1" si="233">IF(COUNTIF(OFFSET(GO$4:GO$7,$AX10,0),GO10)&gt;1,       TEXT(GP10,"00")&amp;" x "&amp;TEXT(GO10,"00")&amp;"e - "&amp;       TEXT(GQ10,"00"),"")</f>
        <v>#VALUE!</v>
      </c>
      <c r="GS10" s="281" t="e">
        <f t="shared" ref="GS10:GS13" ca="1" si="234">IF(GR10="","",
IF(GP10=2,MATCH(LEFT(GR10,LEN(GR10)-2)&amp;TEXT(IF(VALUE(RIGHT(GR10,2))&gt;1,1,2),"00"),OFFSET(GR10,1-$AY10,0,4),0),"")&amp;
IF(GP10=3,MATCH(LEFT(GR10,LEN(GR10)-2)&amp;TEXT(IF(VALUE(RIGHT(GR10,2))&gt;1,1,2),"00"),OFFSET(GR10,1-$AY10,0,4),0)&amp;"/"&amp;
                      MATCH(LEFT(GR10,LEN(GR10)-2)&amp;TEXT(IF(VALUE(RIGHT(GR10,2))&gt;2,2,3),"00"),OFFSET(GR10,1-$AY10,0,4),0),"")&amp;
IF(GP10=4,MATCH(LEFT(GR10,LEN(GR10)-2)&amp;TEXT(IF(VALUE(RIGHT(GR10,2))&gt;1,1,2),"00"),OFFSET(GR10,1-$AY10,0,4),0)&amp;"/"&amp;
                      MATCH(LEFT(GR10,LEN(GR10)-2)&amp;TEXT(IF(VALUE(RIGHT(GR10,2))&gt;2,2,3),"00"),OFFSET(GR10,1-$AY10,0,4),0)&amp;"/"&amp;
                      MATCH(LEFT(GR10,LEN(GR10)-2)&amp;TEXT(IF(VALUE(RIGHT(GR10,2))&gt;3,3,4),"00"),OFFSET(GR10,1-$AY10,0,4),0),""))</f>
        <v>#VALUE!</v>
      </c>
      <c r="GT10" s="318" t="e">
        <f t="shared" ref="GT10:GT13" ca="1" si="235">GN10+(
IF(GP10=2,OFFSET($FB10,0,GS10-1))+
IF(GP10=3,OFFSET($FB10,0,VALUE(MID(GS10,1,1))-1)+
                     OFFSET($FB10,0,VALUE(MID(GS10,3,1))-1))+
IF(GP10=4,OFFSET($FB10,0,VALUE(MID(GS10,1,1))-1)+
                     OFFSET($FB10,0,VALUE(MID(GS10,3,1))-1)+
                     OFFSET($FB10,0,VALUE(MID(GS10,5,1))-1))
)*10^GT$3</f>
        <v>#VALUE!</v>
      </c>
      <c r="GU10" s="303" t="e">
        <f t="shared" ref="GU10:GU13" ca="1" si="236">RANK(GT10,OFFSET(GT$4:GT$7,$AX10,0))</f>
        <v>#VALUE!</v>
      </c>
      <c r="GV10" s="321" t="e">
        <f ca="1">GT10+IF(COUNTIF(OFFSET($GU$4:$GU$7,$AX10,0),GU10)&gt;1,FA10*10^GV$3)</f>
        <v>#VALUE!</v>
      </c>
      <c r="GW10" s="281" t="e">
        <f t="shared" ref="GW10:GW13" ca="1" si="237">RANK(GV10,OFFSET(GV$4:GV$7,$AX10,0))</f>
        <v>#VALUE!</v>
      </c>
      <c r="GX10" s="324" t="e">
        <f ca="1">GV10+IF(COUNTIF(OFFSET($GW$4:$GW$7,$AX10,0),GW10)&gt;1,FF10*10^GX$3)</f>
        <v>#VALUE!</v>
      </c>
      <c r="GY10" s="281" t="e">
        <f ca="1">RANK(GX10,OFFSET(GX$4:GX$7,$AX10,0))&amp;$E10</f>
        <v>#VALUE!</v>
      </c>
      <c r="GZ10"/>
      <c r="HA10"/>
      <c r="HB10"/>
      <c r="HC10"/>
      <c r="HD10"/>
      <c r="HE10"/>
      <c r="HF10"/>
      <c r="HG10"/>
      <c r="HH10"/>
    </row>
    <row r="11" spans="1:216" x14ac:dyDescent="0.25">
      <c r="A11" s="41">
        <v>19</v>
      </c>
      <c r="B11" s="62">
        <v>43271</v>
      </c>
      <c r="C11" s="63">
        <v>0.58333333333333337</v>
      </c>
      <c r="D11" s="62" t="s">
        <v>248</v>
      </c>
      <c r="E11" s="67" t="s">
        <v>131</v>
      </c>
      <c r="F11" s="224" t="s">
        <v>160</v>
      </c>
      <c r="G11" s="225" t="s">
        <v>261</v>
      </c>
      <c r="H11" s="56"/>
      <c r="I11" s="57"/>
      <c r="J11" s="49"/>
      <c r="K11" s="50" t="str">
        <f t="shared" si="0"/>
        <v/>
      </c>
      <c r="L11" s="51">
        <v>10</v>
      </c>
      <c r="M11" s="49"/>
      <c r="N11" s="58"/>
      <c r="O11" s="59"/>
      <c r="P11" s="68" t="s">
        <v>138</v>
      </c>
      <c r="Q11" s="254" t="s">
        <v>149</v>
      </c>
      <c r="R11" s="382">
        <f t="shared" ca="1" si="123"/>
        <v>0</v>
      </c>
      <c r="S11" s="382">
        <f t="shared" ca="1" si="124"/>
        <v>0</v>
      </c>
      <c r="T11" s="382">
        <f t="shared" ca="1" si="125"/>
        <v>0</v>
      </c>
      <c r="U11" s="382">
        <f t="shared" ca="1" si="126"/>
        <v>0</v>
      </c>
      <c r="V11" s="383">
        <f t="shared" ca="1" si="127"/>
        <v>0</v>
      </c>
      <c r="W11" s="384">
        <f t="shared" ca="1" si="128"/>
        <v>0</v>
      </c>
      <c r="X11" s="385">
        <f t="shared" ca="1" si="129"/>
        <v>0</v>
      </c>
      <c r="Y11" s="386">
        <f t="shared" ca="1" si="130"/>
        <v>0</v>
      </c>
      <c r="Z11" s="387" t="str">
        <f ca="1">IF(SUM(OFFSET(R$4:R$7,$AX11,0))=0,"",IFERROR(DG11,"")&amp;IF(SUM(OFFSET(R$4:R$7,$AX11,0))&lt;12,"?",""))</f>
        <v/>
      </c>
      <c r="AA11" s="50" t="str">
        <f ca="1">IF(AK11="","",(IF(V11=AG11,1)+IF(W11=AH11,1)+IF(X11=AI11,1)+IF(Y11=AJ11,1)+IF(Z11=AK11,1))/5*AB11)</f>
        <v/>
      </c>
      <c r="AB11" s="390">
        <v>5</v>
      </c>
      <c r="AC11" s="388">
        <f t="shared" ca="1" si="131"/>
        <v>0</v>
      </c>
      <c r="AD11" s="382">
        <f t="shared" ca="1" si="132"/>
        <v>0</v>
      </c>
      <c r="AE11" s="382">
        <f t="shared" ca="1" si="133"/>
        <v>0</v>
      </c>
      <c r="AF11" s="382">
        <f t="shared" ca="1" si="134"/>
        <v>0</v>
      </c>
      <c r="AG11" s="383">
        <f t="shared" ca="1" si="135"/>
        <v>0</v>
      </c>
      <c r="AH11" s="384">
        <f t="shared" ca="1" si="136"/>
        <v>0</v>
      </c>
      <c r="AI11" s="385">
        <f t="shared" ca="1" si="137"/>
        <v>0</v>
      </c>
      <c r="AJ11" s="386">
        <f t="shared" ca="1" si="138"/>
        <v>0</v>
      </c>
      <c r="AK11" s="389" t="str">
        <f ca="1">IF(SUM(OFFSET(AC$4:AC$7,$AX11,0))=0,"",IFERROR($GY11,"")&amp;IF(SUM(OFFSET(AC$4:AC$7,$AX11,0))&lt;12,"?",""))</f>
        <v/>
      </c>
      <c r="AL11" s="270" t="str">
        <f t="shared" si="1"/>
        <v>Por-Mar</v>
      </c>
      <c r="AM11" s="270" t="str">
        <f t="shared" si="2"/>
        <v/>
      </c>
      <c r="AN11" s="270" t="str">
        <f t="shared" si="2"/>
        <v/>
      </c>
      <c r="AO11" s="271" t="str">
        <f t="shared" si="27"/>
        <v/>
      </c>
      <c r="AP11" s="271" t="str">
        <f t="shared" si="28"/>
        <v/>
      </c>
      <c r="AQ11" s="271" t="str">
        <f t="shared" si="29"/>
        <v/>
      </c>
      <c r="AR11" s="271" t="str">
        <f t="shared" si="30"/>
        <v/>
      </c>
      <c r="AS11" s="274" t="str">
        <f t="shared" si="139"/>
        <v>Spa</v>
      </c>
      <c r="AT11" s="272" t="str">
        <f t="shared" ca="1" si="140"/>
        <v/>
      </c>
      <c r="AU11" s="271" t="str">
        <f t="shared" ca="1" si="140"/>
        <v/>
      </c>
      <c r="AV11" s="271" t="str">
        <f t="shared" ca="1" si="140"/>
        <v/>
      </c>
      <c r="AW11" s="271" t="str">
        <f t="shared" ca="1" si="140"/>
        <v/>
      </c>
      <c r="AX11" s="272">
        <f t="shared" si="3"/>
        <v>6</v>
      </c>
      <c r="AY11" s="272">
        <v>2</v>
      </c>
      <c r="AZ11" s="272" t="str">
        <f t="shared" ca="1" si="141"/>
        <v/>
      </c>
      <c r="BA11" s="271" t="str">
        <f t="shared" ca="1" si="141"/>
        <v/>
      </c>
      <c r="BB11" s="271" t="str">
        <f t="shared" ca="1" si="141"/>
        <v/>
      </c>
      <c r="BC11" s="271" t="str">
        <f t="shared" ca="1" si="141"/>
        <v/>
      </c>
      <c r="BD11" s="273">
        <f t="shared" ca="1" si="142"/>
        <v>0</v>
      </c>
      <c r="BE11" s="272" t="str">
        <f t="shared" ca="1" si="143"/>
        <v/>
      </c>
      <c r="BF11" s="271" t="str">
        <f t="shared" ca="1" si="143"/>
        <v/>
      </c>
      <c r="BG11" s="271" t="str">
        <f t="shared" ca="1" si="143"/>
        <v/>
      </c>
      <c r="BH11" s="271" t="str">
        <f t="shared" ca="1" si="143"/>
        <v/>
      </c>
      <c r="BI11" s="273">
        <f t="shared" ca="1" si="144"/>
        <v>0</v>
      </c>
      <c r="BJ11" s="272" t="str">
        <f t="shared" ca="1" si="145"/>
        <v/>
      </c>
      <c r="BK11" s="271" t="str">
        <f t="shared" ca="1" si="145"/>
        <v/>
      </c>
      <c r="BL11" s="271" t="str">
        <f t="shared" ca="1" si="145"/>
        <v/>
      </c>
      <c r="BM11" s="271" t="str">
        <f t="shared" ca="1" si="145"/>
        <v/>
      </c>
      <c r="BN11" s="273">
        <f t="shared" ca="1" si="146"/>
        <v>0</v>
      </c>
      <c r="BO11"/>
      <c r="BP11" s="174"/>
      <c r="BQ11" s="276">
        <f t="shared" ca="1" si="147"/>
        <v>1</v>
      </c>
      <c r="BR11" s="282">
        <f ca="1">BD11+(IF(COUNTIF(OFFSET($BQ$4:$BQ$7,$AX11,0),$BQ11)&gt;1,IF($R11&gt;0,(MAX(OFFSET($R$4:$R$7,$AX11,0))-$R11)*0.1,)))*10^BR$3</f>
        <v>0</v>
      </c>
      <c r="BS11" s="304">
        <f t="shared" ca="1" si="148"/>
        <v>1</v>
      </c>
      <c r="BT11" s="294">
        <f t="shared" ca="1" si="149"/>
        <v>4</v>
      </c>
      <c r="BU11" s="294">
        <f t="shared" ca="1" si="150"/>
        <v>2</v>
      </c>
      <c r="BV11" s="288" t="str">
        <f t="shared" ca="1" si="151"/>
        <v>04 x 01e - 02</v>
      </c>
      <c r="BW11" s="298" t="str">
        <f t="shared" ca="1" si="152"/>
        <v>1/3/4</v>
      </c>
      <c r="BX11" s="301" t="e">
        <f t="shared" ca="1" si="153"/>
        <v>#VALUE!</v>
      </c>
      <c r="BY11" s="304" t="e">
        <f t="shared" ca="1" si="154"/>
        <v>#VALUE!</v>
      </c>
      <c r="BZ11" s="294">
        <f t="shared" ca="1" si="155"/>
        <v>4</v>
      </c>
      <c r="CA11" s="294">
        <f t="shared" ca="1" si="156"/>
        <v>2</v>
      </c>
      <c r="CB11" s="288" t="e">
        <f t="shared" ca="1" si="157"/>
        <v>#VALUE!</v>
      </c>
      <c r="CC11" s="298" t="e">
        <f t="shared" ca="1" si="158"/>
        <v>#VALUE!</v>
      </c>
      <c r="CD11" s="307" t="e">
        <f t="shared" ca="1" si="159"/>
        <v>#VALUE!</v>
      </c>
      <c r="CE11" s="304" t="e">
        <f t="shared" ca="1" si="160"/>
        <v>#VALUE!</v>
      </c>
      <c r="CF11" s="294">
        <f t="shared" ca="1" si="161"/>
        <v>4</v>
      </c>
      <c r="CG11" s="294">
        <f t="shared" ca="1" si="162"/>
        <v>2</v>
      </c>
      <c r="CH11" s="288" t="e">
        <f t="shared" ca="1" si="163"/>
        <v>#VALUE!</v>
      </c>
      <c r="CI11" s="298" t="e">
        <f t="shared" ca="1" si="164"/>
        <v>#VALUE!</v>
      </c>
      <c r="CJ11" s="310" t="e">
        <f t="shared" ca="1" si="165"/>
        <v>#VALUE!</v>
      </c>
      <c r="CK11" s="304" t="e">
        <f t="shared" ca="1" si="166"/>
        <v>#VALUE!</v>
      </c>
      <c r="CL11" s="294">
        <f t="shared" ca="1" si="167"/>
        <v>4</v>
      </c>
      <c r="CM11" s="294">
        <f t="shared" ca="1" si="168"/>
        <v>2</v>
      </c>
      <c r="CN11" s="288" t="e">
        <f t="shared" ca="1" si="169"/>
        <v>#VALUE!</v>
      </c>
      <c r="CO11" s="298" t="e">
        <f t="shared" ca="1" si="170"/>
        <v>#VALUE!</v>
      </c>
      <c r="CP11" s="313" t="e">
        <f t="shared" ca="1" si="171"/>
        <v>#VALUE!</v>
      </c>
      <c r="CQ11" s="304" t="e">
        <f t="shared" ca="1" si="172"/>
        <v>#VALUE!</v>
      </c>
      <c r="CR11" s="294">
        <f t="shared" ca="1" si="173"/>
        <v>4</v>
      </c>
      <c r="CS11" s="294">
        <f t="shared" ca="1" si="174"/>
        <v>2</v>
      </c>
      <c r="CT11" s="288" t="e">
        <f t="shared" ca="1" si="175"/>
        <v>#VALUE!</v>
      </c>
      <c r="CU11" s="298" t="e">
        <f t="shared" ca="1" si="176"/>
        <v>#VALUE!</v>
      </c>
      <c r="CV11" s="316" t="e">
        <f t="shared" ca="1" si="177"/>
        <v>#VALUE!</v>
      </c>
      <c r="CW11" s="304" t="e">
        <f t="shared" ca="1" si="178"/>
        <v>#VALUE!</v>
      </c>
      <c r="CX11" s="294">
        <f t="shared" ca="1" si="179"/>
        <v>4</v>
      </c>
      <c r="CY11" s="294">
        <f t="shared" ca="1" si="180"/>
        <v>2</v>
      </c>
      <c r="CZ11" s="288" t="e">
        <f t="shared" ca="1" si="181"/>
        <v>#VALUE!</v>
      </c>
      <c r="DA11" s="298" t="e">
        <f t="shared" ca="1" si="182"/>
        <v>#VALUE!</v>
      </c>
      <c r="DB11" s="319" t="e">
        <f t="shared" ca="1" si="183"/>
        <v>#VALUE!</v>
      </c>
      <c r="DC11" s="304" t="e">
        <f t="shared" ca="1" si="184"/>
        <v>#VALUE!</v>
      </c>
      <c r="DD11" s="322" t="e">
        <f t="shared" ca="1" si="185"/>
        <v>#VALUE!</v>
      </c>
      <c r="DE11" s="283" t="e">
        <f t="shared" ca="1" si="186"/>
        <v>#VALUE!</v>
      </c>
      <c r="DF11" s="325" t="e">
        <f t="shared" ca="1" si="187"/>
        <v>#VALUE!</v>
      </c>
      <c r="DG11" s="283" t="e">
        <f ca="1">RANK(DF11,OFFSET(DF$4:DF$7,$AX11,0))&amp;$E11</f>
        <v>#VALUE!</v>
      </c>
      <c r="DH11" s="348">
        <f ca="1">COUNTIF(OFFSET($DG$4:$DG$7,$AX11,0),$DN11)</f>
        <v>0</v>
      </c>
      <c r="DI11" s="357" t="str">
        <f ca="1">IFERROR(MATCH($DN11,OFFSET($DG$4:$DG$7,$AX11,0),0),"")</f>
        <v/>
      </c>
      <c r="DJ11" s="357" t="str">
        <f t="shared" ca="1" si="188"/>
        <v/>
      </c>
      <c r="DK11" s="357" t="str">
        <f t="shared" ca="1" si="188"/>
        <v/>
      </c>
      <c r="DL11" s="357" t="str">
        <f t="shared" ca="1" si="188"/>
        <v/>
      </c>
      <c r="DM11" s="350" t="str">
        <f ca="1">CONCATENATE(DI11,DJ11,DK11,DL11)</f>
        <v/>
      </c>
      <c r="DN11" s="351" t="s">
        <v>299</v>
      </c>
      <c r="DO11" s="351" t="str">
        <f ca="1">IF(SUM(OFFSET($R$4:$R$7,$AX11,0))&lt;12,"",
IF($DH11=0,$DO10,
IF($DH11=1,OFFSET($Q$4,VALUE(DM11)-1+$AX11,0),
IF($DH11=2,OFFSET($AS$4,VALUE(MID(DM11,1,1))-1+$AX11,0)&amp;"/"&amp;OFFSET($AS$4,VALUE(MID(DM11,2,1))-1+$AX11,0),
IF($DH11=3,OFFSET($AS$4,VALUE(MID(DM11,1,1))-1+$AX11,0)&amp;"/"&amp;OFFSET($AS$4,VALUE(MID(DM11,2,1))-1+$AX11,0)&amp;"/"&amp;OFFSET($AS$4,VALUE(MID(DM11,3,1))-1+$AX11,0),
CONCATENATE(OFFSET($AS$4,$AX11,0),"/",OFFSET($AS$5,$AX11,0),"/",OFFSET($AS$6,$AX11,0),"/",OFFSET($AS$7,$AX11,0)))))))</f>
        <v/>
      </c>
      <c r="DP11" s="351" t="str">
        <f ca="1">IFERROR(OFFSET($Q$51,MATCH(RIGHT($DN11),$Q$52:$Q$59,0),MATCH(VALUE(LEFT($DN11)),$R$51:$Z$51,0)),"")</f>
        <v/>
      </c>
      <c r="DQ11" s="351" t="str">
        <f t="shared" ca="1" si="65"/>
        <v/>
      </c>
      <c r="DR11" s="353" t="str">
        <f t="shared" ca="1" si="66"/>
        <v/>
      </c>
      <c r="DS11" s="201">
        <f t="shared" ca="1" si="189"/>
        <v>0</v>
      </c>
      <c r="DT11" s="203" t="str">
        <f t="shared" ca="1" si="190"/>
        <v/>
      </c>
      <c r="DU11" s="203" t="str">
        <f t="shared" ca="1" si="191"/>
        <v/>
      </c>
      <c r="DV11" s="203" t="str">
        <f t="shared" ca="1" si="191"/>
        <v/>
      </c>
      <c r="DW11" s="203" t="str">
        <f t="shared" ca="1" si="191"/>
        <v/>
      </c>
      <c r="DX11" s="195" t="str">
        <f t="shared" ca="1" si="192"/>
        <v/>
      </c>
      <c r="DY11" s="156" t="s">
        <v>299</v>
      </c>
      <c r="DZ11" s="156" t="str">
        <f ca="1">IF(SUM(OFFSET($AC$4:$AC$7,$AX11,0))&lt;12,"",
IF($DS11=0,$DZ10,
IF($DS11=1,OFFSET($Q$4,VALUE(DX11)-1+$AX11,0),
IF($DS11=2,OFFSET($AS$4,VALUE(MID(DX11,1,1))-1+$AX11,0)&amp;"/"&amp;OFFSET($AS$4,VALUE(MID(DX11,2,1))-1+$AX11,0),
IF($DS11=3,OFFSET($AS$4,VALUE(MID(DX11,1,1))-1+$AX11,0)&amp;"/"&amp;OFFSET($AS$4,VALUE(MID(DX11,2,1))-1+$AX11,0)&amp;"/"&amp;OFFSET($AS$4,VALUE(MID(DX11,3,1))-1+$AX11,0),
CONCATENATE(OFFSET($AS$4,$AX11,0),"/",OFFSET($AS$5,$AX11,0),"/",OFFSET($AS$6,$AX11,0),"/",OFFSET($AS$7,$AX11,0)))))))</f>
        <v/>
      </c>
      <c r="EA11" s="156" t="str">
        <f ca="1">IFERROR(OFFSET($Q$51,MATCH(RIGHT($DY11),$Q$52:$Q$59,0),MATCH(VALUE(LEFT($DY11)),$AC$51:$AK$51,0)),"")</f>
        <v/>
      </c>
      <c r="EB11" s="156" t="str">
        <f t="shared" ca="1" si="70"/>
        <v/>
      </c>
      <c r="EC11" s="156" t="str">
        <f ca="1">IF(OR(AC11&lt;1,EB11=""),"",LEFT(EB11,3)&amp;IF(ISERROR(MATCH(EB11,$Q:$Q,0)),"?",""))</f>
        <v/>
      </c>
      <c r="ED11" s="270" t="str">
        <f t="shared" si="4"/>
        <v>Por-Mar</v>
      </c>
      <c r="EE11" s="270" t="str">
        <f t="shared" si="5"/>
        <v/>
      </c>
      <c r="EF11" s="270" t="str">
        <f t="shared" si="5"/>
        <v/>
      </c>
      <c r="EG11" s="271" t="str">
        <f t="shared" si="6"/>
        <v/>
      </c>
      <c r="EH11" s="271" t="str">
        <f t="shared" si="7"/>
        <v/>
      </c>
      <c r="EI11" s="271" t="str">
        <f t="shared" si="8"/>
        <v/>
      </c>
      <c r="EJ11" s="271" t="str">
        <f t="shared" si="71"/>
        <v/>
      </c>
      <c r="EK11" s="274" t="str">
        <f t="shared" si="193"/>
        <v>Spa</v>
      </c>
      <c r="EL11" s="272" t="str">
        <f t="shared" ca="1" si="194"/>
        <v/>
      </c>
      <c r="EM11" s="271" t="str">
        <f t="shared" ca="1" si="194"/>
        <v/>
      </c>
      <c r="EN11" s="271" t="str">
        <f t="shared" ca="1" si="194"/>
        <v/>
      </c>
      <c r="EO11" s="271" t="str">
        <f t="shared" ca="1" si="194"/>
        <v/>
      </c>
      <c r="EP11" s="272">
        <f t="shared" si="9"/>
        <v>6</v>
      </c>
      <c r="EQ11" s="272">
        <v>2</v>
      </c>
      <c r="ER11" s="272" t="str">
        <f t="shared" ca="1" si="195"/>
        <v/>
      </c>
      <c r="ES11" s="271" t="str">
        <f t="shared" ca="1" si="195"/>
        <v/>
      </c>
      <c r="ET11" s="271" t="str">
        <f t="shared" ca="1" si="195"/>
        <v/>
      </c>
      <c r="EU11" s="271" t="str">
        <f t="shared" ca="1" si="195"/>
        <v/>
      </c>
      <c r="EV11" s="273">
        <f t="shared" ca="1" si="196"/>
        <v>0</v>
      </c>
      <c r="EW11" s="272" t="str">
        <f t="shared" ca="1" si="197"/>
        <v/>
      </c>
      <c r="EX11" s="271" t="str">
        <f t="shared" ca="1" si="197"/>
        <v/>
      </c>
      <c r="EY11" s="271" t="str">
        <f t="shared" ca="1" si="197"/>
        <v/>
      </c>
      <c r="EZ11" s="271" t="str">
        <f t="shared" ca="1" si="197"/>
        <v/>
      </c>
      <c r="FA11" s="273">
        <f t="shared" ca="1" si="198"/>
        <v>0</v>
      </c>
      <c r="FB11" s="272" t="str">
        <f t="shared" ca="1" si="199"/>
        <v/>
      </c>
      <c r="FC11" s="271" t="str">
        <f t="shared" ca="1" si="199"/>
        <v/>
      </c>
      <c r="FD11" s="271" t="str">
        <f t="shared" ca="1" si="199"/>
        <v/>
      </c>
      <c r="FE11" s="271" t="str">
        <f t="shared" ca="1" si="199"/>
        <v/>
      </c>
      <c r="FF11" s="273">
        <f t="shared" ca="1" si="200"/>
        <v>0</v>
      </c>
      <c r="FG11"/>
      <c r="FH11" s="174"/>
      <c r="FI11" s="276">
        <f ca="1">RANK($EV11,OFFSET($EV$4:$EV$7,$AX11,0),0)</f>
        <v>1</v>
      </c>
      <c r="FJ11" s="282">
        <f ca="1">EV11+(IF(COUNTIF(OFFSET($FI$4:$FI$7,$AX11,0),$FI11)&gt;1,IF($AC11&gt;0,(MAX(OFFSET($AC$4:$AC$7,$AX11,0))-$AC11)*0.1,)))*10^FJ$3</f>
        <v>0</v>
      </c>
      <c r="FK11" s="304">
        <f ca="1">RANK($FJ11,OFFSET($FJ$4:$FJ$7,$AX11,0),0)</f>
        <v>1</v>
      </c>
      <c r="FL11" s="294">
        <f t="shared" ca="1" si="201"/>
        <v>4</v>
      </c>
      <c r="FM11" s="294">
        <f t="shared" ca="1" si="202"/>
        <v>2</v>
      </c>
      <c r="FN11" s="288" t="str">
        <f t="shared" ca="1" si="203"/>
        <v>04 x 01e - 02</v>
      </c>
      <c r="FO11" s="298" t="str">
        <f t="shared" ca="1" si="204"/>
        <v>1/3/4</v>
      </c>
      <c r="FP11" s="301" t="e">
        <f t="shared" ca="1" si="205"/>
        <v>#VALUE!</v>
      </c>
      <c r="FQ11" s="304" t="e">
        <f t="shared" ca="1" si="206"/>
        <v>#VALUE!</v>
      </c>
      <c r="FR11" s="294">
        <f t="shared" ca="1" si="207"/>
        <v>4</v>
      </c>
      <c r="FS11" s="294">
        <f t="shared" ca="1" si="208"/>
        <v>2</v>
      </c>
      <c r="FT11" s="288" t="e">
        <f t="shared" ca="1" si="209"/>
        <v>#VALUE!</v>
      </c>
      <c r="FU11" s="298" t="e">
        <f t="shared" ca="1" si="210"/>
        <v>#VALUE!</v>
      </c>
      <c r="FV11" s="307" t="e">
        <f t="shared" ca="1" si="211"/>
        <v>#VALUE!</v>
      </c>
      <c r="FW11" s="304" t="e">
        <f t="shared" ca="1" si="212"/>
        <v>#VALUE!</v>
      </c>
      <c r="FX11" s="294">
        <f t="shared" ca="1" si="213"/>
        <v>4</v>
      </c>
      <c r="FY11" s="294">
        <f t="shared" ca="1" si="214"/>
        <v>2</v>
      </c>
      <c r="FZ11" s="288" t="e">
        <f t="shared" ca="1" si="215"/>
        <v>#VALUE!</v>
      </c>
      <c r="GA11" s="298" t="e">
        <f t="shared" ca="1" si="216"/>
        <v>#VALUE!</v>
      </c>
      <c r="GB11" s="310" t="e">
        <f t="shared" ca="1" si="217"/>
        <v>#VALUE!</v>
      </c>
      <c r="GC11" s="304" t="e">
        <f t="shared" ca="1" si="218"/>
        <v>#VALUE!</v>
      </c>
      <c r="GD11" s="294">
        <f t="shared" ca="1" si="219"/>
        <v>4</v>
      </c>
      <c r="GE11" s="294">
        <f t="shared" ca="1" si="220"/>
        <v>2</v>
      </c>
      <c r="GF11" s="288" t="e">
        <f t="shared" ca="1" si="221"/>
        <v>#VALUE!</v>
      </c>
      <c r="GG11" s="298" t="e">
        <f t="shared" ca="1" si="222"/>
        <v>#VALUE!</v>
      </c>
      <c r="GH11" s="313" t="e">
        <f t="shared" ca="1" si="223"/>
        <v>#VALUE!</v>
      </c>
      <c r="GI11" s="304" t="e">
        <f t="shared" ca="1" si="224"/>
        <v>#VALUE!</v>
      </c>
      <c r="GJ11" s="294">
        <f t="shared" ca="1" si="225"/>
        <v>4</v>
      </c>
      <c r="GK11" s="294">
        <f t="shared" ca="1" si="226"/>
        <v>2</v>
      </c>
      <c r="GL11" s="288" t="e">
        <f t="shared" ca="1" si="227"/>
        <v>#VALUE!</v>
      </c>
      <c r="GM11" s="298" t="e">
        <f t="shared" ca="1" si="228"/>
        <v>#VALUE!</v>
      </c>
      <c r="GN11" s="316" t="e">
        <f t="shared" ca="1" si="229"/>
        <v>#VALUE!</v>
      </c>
      <c r="GO11" s="304" t="e">
        <f t="shared" ca="1" si="230"/>
        <v>#VALUE!</v>
      </c>
      <c r="GP11" s="294">
        <f t="shared" ca="1" si="231"/>
        <v>4</v>
      </c>
      <c r="GQ11" s="294">
        <f t="shared" ca="1" si="232"/>
        <v>2</v>
      </c>
      <c r="GR11" s="288" t="e">
        <f t="shared" ca="1" si="233"/>
        <v>#VALUE!</v>
      </c>
      <c r="GS11" s="298" t="e">
        <f t="shared" ca="1" si="234"/>
        <v>#VALUE!</v>
      </c>
      <c r="GT11" s="319" t="e">
        <f t="shared" ca="1" si="235"/>
        <v>#VALUE!</v>
      </c>
      <c r="GU11" s="304" t="e">
        <f t="shared" ca="1" si="236"/>
        <v>#VALUE!</v>
      </c>
      <c r="GV11" s="322" t="e">
        <f ca="1">GT11+IF(COUNTIF(OFFSET($GU$4:$GU$7,$AX11,0),GU11)&gt;1,FA11*10^GV$3)</f>
        <v>#VALUE!</v>
      </c>
      <c r="GW11" s="283" t="e">
        <f t="shared" ca="1" si="237"/>
        <v>#VALUE!</v>
      </c>
      <c r="GX11" s="325" t="e">
        <f ca="1">GV11+IF(COUNTIF(OFFSET($GW$4:$GW$7,$AX11,0),GW11)&gt;1,FF11*10^GX$3)</f>
        <v>#VALUE!</v>
      </c>
      <c r="GY11" s="283" t="e">
        <f ca="1">RANK(GX11,OFFSET(GX$4:GX$7,$AX11,0))&amp;$E11</f>
        <v>#VALUE!</v>
      </c>
      <c r="GZ11"/>
      <c r="HA11"/>
      <c r="HB11"/>
      <c r="HC11"/>
      <c r="HD11"/>
      <c r="HE11"/>
      <c r="HF11"/>
      <c r="HG11"/>
      <c r="HH11"/>
    </row>
    <row r="12" spans="1:216" x14ac:dyDescent="0.25">
      <c r="A12" s="41">
        <v>20</v>
      </c>
      <c r="B12" s="62">
        <v>43271</v>
      </c>
      <c r="C12" s="63">
        <v>0.83333333333333337</v>
      </c>
      <c r="D12" s="62" t="s">
        <v>255</v>
      </c>
      <c r="E12" s="67" t="s">
        <v>131</v>
      </c>
      <c r="F12" s="224" t="s">
        <v>262</v>
      </c>
      <c r="G12" s="225" t="s">
        <v>149</v>
      </c>
      <c r="H12" s="56"/>
      <c r="I12" s="57"/>
      <c r="J12" s="49"/>
      <c r="K12" s="50" t="str">
        <f t="shared" si="0"/>
        <v/>
      </c>
      <c r="L12" s="51">
        <v>10</v>
      </c>
      <c r="M12" s="49"/>
      <c r="N12" s="58"/>
      <c r="O12" s="59"/>
      <c r="P12" s="68" t="s">
        <v>140</v>
      </c>
      <c r="Q12" s="254" t="s">
        <v>261</v>
      </c>
      <c r="R12" s="382">
        <f t="shared" ca="1" si="123"/>
        <v>0</v>
      </c>
      <c r="S12" s="382">
        <f t="shared" ca="1" si="124"/>
        <v>0</v>
      </c>
      <c r="T12" s="382">
        <f t="shared" ca="1" si="125"/>
        <v>0</v>
      </c>
      <c r="U12" s="382">
        <f t="shared" ca="1" si="126"/>
        <v>0</v>
      </c>
      <c r="V12" s="383">
        <f t="shared" ca="1" si="127"/>
        <v>0</v>
      </c>
      <c r="W12" s="384">
        <f t="shared" ca="1" si="128"/>
        <v>0</v>
      </c>
      <c r="X12" s="385">
        <f t="shared" ca="1" si="129"/>
        <v>0</v>
      </c>
      <c r="Y12" s="386">
        <f t="shared" ca="1" si="130"/>
        <v>0</v>
      </c>
      <c r="Z12" s="387" t="str">
        <f ca="1">IF(SUM(OFFSET(R$4:R$7,$AX12,0))=0,"",IFERROR(DG12,"")&amp;IF(SUM(OFFSET(R$4:R$7,$AX12,0))&lt;12,"?",""))</f>
        <v/>
      </c>
      <c r="AA12" s="50" t="str">
        <f ca="1">IF(AK12="","",(IF(V12=AG12,1)+IF(W12=AH12,1)+IF(X12=AI12,1)+IF(Y12=AJ12,1)+IF(Z12=AK12,1))/5*AB12)</f>
        <v/>
      </c>
      <c r="AB12" s="390">
        <v>5</v>
      </c>
      <c r="AC12" s="388">
        <f t="shared" ca="1" si="131"/>
        <v>0</v>
      </c>
      <c r="AD12" s="382">
        <f t="shared" ca="1" si="132"/>
        <v>0</v>
      </c>
      <c r="AE12" s="382">
        <f t="shared" ca="1" si="133"/>
        <v>0</v>
      </c>
      <c r="AF12" s="382">
        <f t="shared" ca="1" si="134"/>
        <v>0</v>
      </c>
      <c r="AG12" s="383">
        <f t="shared" ca="1" si="135"/>
        <v>0</v>
      </c>
      <c r="AH12" s="384">
        <f t="shared" ca="1" si="136"/>
        <v>0</v>
      </c>
      <c r="AI12" s="385">
        <f t="shared" ca="1" si="137"/>
        <v>0</v>
      </c>
      <c r="AJ12" s="386">
        <f t="shared" ca="1" si="138"/>
        <v>0</v>
      </c>
      <c r="AK12" s="389" t="str">
        <f ca="1">IF(SUM(OFFSET(AC$4:AC$7,$AX12,0))=0,"",IFERROR($GY12,"")&amp;IF(SUM(OFFSET(AC$4:AC$7,$AX12,0))&lt;12,"?",""))</f>
        <v/>
      </c>
      <c r="AL12" s="270" t="str">
        <f t="shared" si="1"/>
        <v>Ira-Spa</v>
      </c>
      <c r="AM12" s="270" t="str">
        <f t="shared" si="2"/>
        <v/>
      </c>
      <c r="AN12" s="270" t="str">
        <f t="shared" si="2"/>
        <v/>
      </c>
      <c r="AO12" s="271" t="str">
        <f t="shared" si="27"/>
        <v/>
      </c>
      <c r="AP12" s="271" t="str">
        <f t="shared" si="28"/>
        <v/>
      </c>
      <c r="AQ12" s="271" t="str">
        <f t="shared" si="29"/>
        <v/>
      </c>
      <c r="AR12" s="271" t="str">
        <f t="shared" si="30"/>
        <v/>
      </c>
      <c r="AS12" s="274" t="str">
        <f t="shared" si="139"/>
        <v>Mar</v>
      </c>
      <c r="AT12" s="272" t="str">
        <f t="shared" ca="1" si="140"/>
        <v/>
      </c>
      <c r="AU12" s="271" t="str">
        <f t="shared" ca="1" si="140"/>
        <v/>
      </c>
      <c r="AV12" s="271" t="str">
        <f t="shared" ca="1" si="140"/>
        <v/>
      </c>
      <c r="AW12" s="271" t="str">
        <f t="shared" ca="1" si="140"/>
        <v/>
      </c>
      <c r="AX12" s="272">
        <f t="shared" si="3"/>
        <v>6</v>
      </c>
      <c r="AY12" s="272">
        <v>3</v>
      </c>
      <c r="AZ12" s="272" t="str">
        <f t="shared" ca="1" si="141"/>
        <v/>
      </c>
      <c r="BA12" s="271" t="str">
        <f t="shared" ca="1" si="141"/>
        <v/>
      </c>
      <c r="BB12" s="271" t="str">
        <f t="shared" ca="1" si="141"/>
        <v/>
      </c>
      <c r="BC12" s="271" t="str">
        <f t="shared" ca="1" si="141"/>
        <v/>
      </c>
      <c r="BD12" s="273">
        <f t="shared" ca="1" si="142"/>
        <v>0</v>
      </c>
      <c r="BE12" s="272" t="str">
        <f t="shared" ca="1" si="143"/>
        <v/>
      </c>
      <c r="BF12" s="271" t="str">
        <f t="shared" ca="1" si="143"/>
        <v/>
      </c>
      <c r="BG12" s="271" t="str">
        <f t="shared" ca="1" si="143"/>
        <v/>
      </c>
      <c r="BH12" s="271" t="str">
        <f t="shared" ca="1" si="143"/>
        <v/>
      </c>
      <c r="BI12" s="273">
        <f t="shared" ca="1" si="144"/>
        <v>0</v>
      </c>
      <c r="BJ12" s="272" t="str">
        <f t="shared" ca="1" si="145"/>
        <v/>
      </c>
      <c r="BK12" s="271" t="str">
        <f t="shared" ca="1" si="145"/>
        <v/>
      </c>
      <c r="BL12" s="271" t="str">
        <f t="shared" ca="1" si="145"/>
        <v/>
      </c>
      <c r="BM12" s="271" t="str">
        <f t="shared" ca="1" si="145"/>
        <v/>
      </c>
      <c r="BN12" s="273">
        <f t="shared" ca="1" si="146"/>
        <v>0</v>
      </c>
      <c r="BO12"/>
      <c r="BP12" s="174"/>
      <c r="BQ12" s="276">
        <f t="shared" ca="1" si="147"/>
        <v>1</v>
      </c>
      <c r="BR12" s="282">
        <f ca="1">BD12+(IF(COUNTIF(OFFSET($BQ$4:$BQ$7,$AX12,0),$BQ12)&gt;1,IF($R12&gt;0,(MAX(OFFSET($R$4:$R$7,$AX12,0))-$R12)*0.1,)))*10^BR$3</f>
        <v>0</v>
      </c>
      <c r="BS12" s="304">
        <f t="shared" ca="1" si="148"/>
        <v>1</v>
      </c>
      <c r="BT12" s="294">
        <f t="shared" ca="1" si="149"/>
        <v>4</v>
      </c>
      <c r="BU12" s="294">
        <f t="shared" ca="1" si="150"/>
        <v>3</v>
      </c>
      <c r="BV12" s="288" t="str">
        <f t="shared" ca="1" si="151"/>
        <v>04 x 01e - 03</v>
      </c>
      <c r="BW12" s="298" t="str">
        <f t="shared" ca="1" si="152"/>
        <v>1/2/4</v>
      </c>
      <c r="BX12" s="301" t="e">
        <f t="shared" ca="1" si="153"/>
        <v>#VALUE!</v>
      </c>
      <c r="BY12" s="304" t="e">
        <f t="shared" ca="1" si="154"/>
        <v>#VALUE!</v>
      </c>
      <c r="BZ12" s="294">
        <f t="shared" ca="1" si="155"/>
        <v>4</v>
      </c>
      <c r="CA12" s="294">
        <f t="shared" ca="1" si="156"/>
        <v>3</v>
      </c>
      <c r="CB12" s="288" t="e">
        <f t="shared" ca="1" si="157"/>
        <v>#VALUE!</v>
      </c>
      <c r="CC12" s="298" t="e">
        <f t="shared" ca="1" si="158"/>
        <v>#VALUE!</v>
      </c>
      <c r="CD12" s="307" t="e">
        <f t="shared" ca="1" si="159"/>
        <v>#VALUE!</v>
      </c>
      <c r="CE12" s="304" t="e">
        <f t="shared" ca="1" si="160"/>
        <v>#VALUE!</v>
      </c>
      <c r="CF12" s="294">
        <f t="shared" ca="1" si="161"/>
        <v>4</v>
      </c>
      <c r="CG12" s="294">
        <f t="shared" ca="1" si="162"/>
        <v>3</v>
      </c>
      <c r="CH12" s="288" t="e">
        <f t="shared" ca="1" si="163"/>
        <v>#VALUE!</v>
      </c>
      <c r="CI12" s="298" t="e">
        <f t="shared" ca="1" si="164"/>
        <v>#VALUE!</v>
      </c>
      <c r="CJ12" s="310" t="e">
        <f t="shared" ca="1" si="165"/>
        <v>#VALUE!</v>
      </c>
      <c r="CK12" s="304" t="e">
        <f t="shared" ca="1" si="166"/>
        <v>#VALUE!</v>
      </c>
      <c r="CL12" s="294">
        <f t="shared" ca="1" si="167"/>
        <v>4</v>
      </c>
      <c r="CM12" s="294">
        <f t="shared" ca="1" si="168"/>
        <v>3</v>
      </c>
      <c r="CN12" s="288" t="e">
        <f t="shared" ca="1" si="169"/>
        <v>#VALUE!</v>
      </c>
      <c r="CO12" s="298" t="e">
        <f t="shared" ca="1" si="170"/>
        <v>#VALUE!</v>
      </c>
      <c r="CP12" s="313" t="e">
        <f t="shared" ca="1" si="171"/>
        <v>#VALUE!</v>
      </c>
      <c r="CQ12" s="304" t="e">
        <f t="shared" ca="1" si="172"/>
        <v>#VALUE!</v>
      </c>
      <c r="CR12" s="294">
        <f t="shared" ca="1" si="173"/>
        <v>4</v>
      </c>
      <c r="CS12" s="294">
        <f t="shared" ca="1" si="174"/>
        <v>3</v>
      </c>
      <c r="CT12" s="288" t="e">
        <f t="shared" ca="1" si="175"/>
        <v>#VALUE!</v>
      </c>
      <c r="CU12" s="298" t="e">
        <f t="shared" ca="1" si="176"/>
        <v>#VALUE!</v>
      </c>
      <c r="CV12" s="316" t="e">
        <f t="shared" ca="1" si="177"/>
        <v>#VALUE!</v>
      </c>
      <c r="CW12" s="304" t="e">
        <f t="shared" ca="1" si="178"/>
        <v>#VALUE!</v>
      </c>
      <c r="CX12" s="294">
        <f t="shared" ca="1" si="179"/>
        <v>4</v>
      </c>
      <c r="CY12" s="294">
        <f t="shared" ca="1" si="180"/>
        <v>3</v>
      </c>
      <c r="CZ12" s="288" t="e">
        <f t="shared" ca="1" si="181"/>
        <v>#VALUE!</v>
      </c>
      <c r="DA12" s="298" t="e">
        <f t="shared" ca="1" si="182"/>
        <v>#VALUE!</v>
      </c>
      <c r="DB12" s="319" t="e">
        <f t="shared" ca="1" si="183"/>
        <v>#VALUE!</v>
      </c>
      <c r="DC12" s="304" t="e">
        <f t="shared" ca="1" si="184"/>
        <v>#VALUE!</v>
      </c>
      <c r="DD12" s="322" t="e">
        <f t="shared" ca="1" si="185"/>
        <v>#VALUE!</v>
      </c>
      <c r="DE12" s="283" t="e">
        <f t="shared" ca="1" si="186"/>
        <v>#VALUE!</v>
      </c>
      <c r="DF12" s="325" t="e">
        <f t="shared" ca="1" si="187"/>
        <v>#VALUE!</v>
      </c>
      <c r="DG12" s="283" t="e">
        <f ca="1">RANK(DF12,OFFSET(DF$4:DF$7,$AX12,0))&amp;$E12</f>
        <v>#VALUE!</v>
      </c>
      <c r="DH12" s="348">
        <f ca="1">COUNTIF(OFFSET($DG$4:$DG$7,$AX12,0),$DN12)</f>
        <v>0</v>
      </c>
      <c r="DI12" s="357" t="str">
        <f ca="1">IFERROR(MATCH($DN12,OFFSET($DG$4:$DG$7,$AX12,0),0),"")</f>
        <v/>
      </c>
      <c r="DJ12" s="357" t="str">
        <f t="shared" ca="1" si="188"/>
        <v/>
      </c>
      <c r="DK12" s="357" t="str">
        <f t="shared" ca="1" si="188"/>
        <v/>
      </c>
      <c r="DL12" s="357" t="str">
        <f t="shared" ca="1" si="188"/>
        <v/>
      </c>
      <c r="DM12" s="350" t="str">
        <f ca="1">CONCATENATE(DI12,DJ12,DK12,DL12)</f>
        <v/>
      </c>
      <c r="DN12" s="351" t="s">
        <v>338</v>
      </c>
      <c r="DO12" s="351" t="str">
        <f ca="1">IF(SUM(OFFSET($R$4:$R$7,$AX12,0))&lt;12,"",
IF($DH12=0,$DO11,
IF($DH12=1,OFFSET($Q$4,VALUE(DM12)-1+$AX12,0),
IF($DH12=2,OFFSET($AS$4,VALUE(MID(DM12,1,1))-1+$AX12,0)&amp;"/"&amp;OFFSET($AS$4,VALUE(MID(DM12,2,1))-1+$AX12,0),
IF($DH12=3,OFFSET($AS$4,VALUE(MID(DM12,1,1))-1+$AX12,0)&amp;"/"&amp;OFFSET($AS$4,VALUE(MID(DM12,2,1))-1+$AX12,0)&amp;"/"&amp;OFFSET($AS$4,VALUE(MID(DM12,3,1))-1+$AX12,0),
CONCATENATE(OFFSET($AS$4,$AX12,0),"/",OFFSET($AS$5,$AX12,0),"/",OFFSET($AS$6,$AX12,0),"/",OFFSET($AS$7,$AX12,0)))))))</f>
        <v/>
      </c>
      <c r="DP12" s="351" t="str">
        <f ca="1">IFERROR(OFFSET($Q$51,MATCH(RIGHT($DN12),$Q$52:$Q$59,0),MATCH(VALUE(LEFT($DN12)),$R$51:$Z$51,0)),"")</f>
        <v/>
      </c>
      <c r="DQ12" s="351" t="str">
        <f t="shared" ca="1" si="65"/>
        <v/>
      </c>
      <c r="DR12" s="353" t="str">
        <f t="shared" ca="1" si="66"/>
        <v/>
      </c>
      <c r="DS12" s="201">
        <f t="shared" ca="1" si="189"/>
        <v>0</v>
      </c>
      <c r="DT12" s="203" t="str">
        <f t="shared" ca="1" si="190"/>
        <v/>
      </c>
      <c r="DU12" s="203" t="str">
        <f t="shared" ca="1" si="191"/>
        <v/>
      </c>
      <c r="DV12" s="203" t="str">
        <f t="shared" ca="1" si="191"/>
        <v/>
      </c>
      <c r="DW12" s="203" t="str">
        <f t="shared" ca="1" si="191"/>
        <v/>
      </c>
      <c r="DX12" s="195" t="str">
        <f t="shared" ca="1" si="192"/>
        <v/>
      </c>
      <c r="DY12" s="156" t="s">
        <v>338</v>
      </c>
      <c r="DZ12" s="156" t="str">
        <f ca="1">IF(SUM(OFFSET($AC$4:$AC$7,$AX12,0))&lt;12,"",
IF($DS12=0,$DZ11,
IF($DS12=1,OFFSET($Q$4,VALUE(DX12)-1+$AX12,0),
IF($DS12=2,OFFSET($AS$4,VALUE(MID(DX12,1,1))-1+$AX12,0)&amp;"/"&amp;OFFSET($AS$4,VALUE(MID(DX12,2,1))-1+$AX12,0),
IF($DS12=3,OFFSET($AS$4,VALUE(MID(DX12,1,1))-1+$AX12,0)&amp;"/"&amp;OFFSET($AS$4,VALUE(MID(DX12,2,1))-1+$AX12,0)&amp;"/"&amp;OFFSET($AS$4,VALUE(MID(DX12,3,1))-1+$AX12,0),
CONCATENATE(OFFSET($AS$4,$AX12,0),"/",OFFSET($AS$5,$AX12,0),"/",OFFSET($AS$6,$AX12,0),"/",OFFSET($AS$7,$AX12,0)))))))</f>
        <v/>
      </c>
      <c r="EA12" s="156" t="str">
        <f ca="1">IFERROR(OFFSET($Q$51,MATCH(RIGHT($DY12),$Q$52:$Q$59,0),MATCH(VALUE(LEFT($DY12)),$AC$51:$AK$51,0)),"")</f>
        <v/>
      </c>
      <c r="EB12" s="156" t="str">
        <f t="shared" ca="1" si="70"/>
        <v/>
      </c>
      <c r="EC12" s="156" t="str">
        <f ca="1">IF(OR(AC12&lt;1,EB12=""),"",LEFT(EB12,3)&amp;IF(ISERROR(MATCH(EB12,$Q:$Q,0)),"?",""))</f>
        <v/>
      </c>
      <c r="ED12" s="270" t="str">
        <f t="shared" si="4"/>
        <v>Ira-Spa</v>
      </c>
      <c r="EE12" s="270" t="str">
        <f t="shared" si="5"/>
        <v/>
      </c>
      <c r="EF12" s="270" t="str">
        <f t="shared" si="5"/>
        <v/>
      </c>
      <c r="EG12" s="271" t="str">
        <f t="shared" si="6"/>
        <v/>
      </c>
      <c r="EH12" s="271" t="str">
        <f t="shared" si="7"/>
        <v/>
      </c>
      <c r="EI12" s="271" t="str">
        <f t="shared" si="8"/>
        <v/>
      </c>
      <c r="EJ12" s="271" t="str">
        <f t="shared" si="71"/>
        <v/>
      </c>
      <c r="EK12" s="274" t="str">
        <f t="shared" si="193"/>
        <v>Mar</v>
      </c>
      <c r="EL12" s="272" t="str">
        <f t="shared" ca="1" si="194"/>
        <v/>
      </c>
      <c r="EM12" s="271" t="str">
        <f t="shared" ca="1" si="194"/>
        <v/>
      </c>
      <c r="EN12" s="271" t="str">
        <f t="shared" ca="1" si="194"/>
        <v/>
      </c>
      <c r="EO12" s="271" t="str">
        <f t="shared" ca="1" si="194"/>
        <v/>
      </c>
      <c r="EP12" s="272">
        <f t="shared" si="9"/>
        <v>6</v>
      </c>
      <c r="EQ12" s="272">
        <v>3</v>
      </c>
      <c r="ER12" s="272" t="str">
        <f t="shared" ca="1" si="195"/>
        <v/>
      </c>
      <c r="ES12" s="271" t="str">
        <f t="shared" ca="1" si="195"/>
        <v/>
      </c>
      <c r="ET12" s="271" t="str">
        <f t="shared" ca="1" si="195"/>
        <v/>
      </c>
      <c r="EU12" s="271" t="str">
        <f t="shared" ca="1" si="195"/>
        <v/>
      </c>
      <c r="EV12" s="273">
        <f t="shared" ca="1" si="196"/>
        <v>0</v>
      </c>
      <c r="EW12" s="272" t="str">
        <f t="shared" ca="1" si="197"/>
        <v/>
      </c>
      <c r="EX12" s="271" t="str">
        <f t="shared" ca="1" si="197"/>
        <v/>
      </c>
      <c r="EY12" s="271" t="str">
        <f t="shared" ca="1" si="197"/>
        <v/>
      </c>
      <c r="EZ12" s="271" t="str">
        <f t="shared" ca="1" si="197"/>
        <v/>
      </c>
      <c r="FA12" s="273">
        <f t="shared" ca="1" si="198"/>
        <v>0</v>
      </c>
      <c r="FB12" s="272" t="str">
        <f t="shared" ca="1" si="199"/>
        <v/>
      </c>
      <c r="FC12" s="271" t="str">
        <f t="shared" ca="1" si="199"/>
        <v/>
      </c>
      <c r="FD12" s="271" t="str">
        <f t="shared" ca="1" si="199"/>
        <v/>
      </c>
      <c r="FE12" s="271" t="str">
        <f t="shared" ca="1" si="199"/>
        <v/>
      </c>
      <c r="FF12" s="273">
        <f t="shared" ca="1" si="200"/>
        <v>0</v>
      </c>
      <c r="FG12"/>
      <c r="FH12" s="174"/>
      <c r="FI12" s="276">
        <f ca="1">RANK($EV12,OFFSET($EV$4:$EV$7,$AX12,0),0)</f>
        <v>1</v>
      </c>
      <c r="FJ12" s="282">
        <f ca="1">EV12+(IF(COUNTIF(OFFSET($FI$4:$FI$7,$AX12,0),$FI12)&gt;1,IF($AC12&gt;0,(MAX(OFFSET($AC$4:$AC$7,$AX12,0))-$AC12)*0.1,)))*10^FJ$3</f>
        <v>0</v>
      </c>
      <c r="FK12" s="304">
        <f ca="1">RANK($FJ12,OFFSET($FJ$4:$FJ$7,$AX12,0),0)</f>
        <v>1</v>
      </c>
      <c r="FL12" s="294">
        <f t="shared" ca="1" si="201"/>
        <v>4</v>
      </c>
      <c r="FM12" s="294">
        <f t="shared" ca="1" si="202"/>
        <v>3</v>
      </c>
      <c r="FN12" s="288" t="str">
        <f t="shared" ca="1" si="203"/>
        <v>04 x 01e - 03</v>
      </c>
      <c r="FO12" s="298" t="str">
        <f t="shared" ca="1" si="204"/>
        <v>1/2/4</v>
      </c>
      <c r="FP12" s="301" t="e">
        <f t="shared" ca="1" si="205"/>
        <v>#VALUE!</v>
      </c>
      <c r="FQ12" s="304" t="e">
        <f t="shared" ca="1" si="206"/>
        <v>#VALUE!</v>
      </c>
      <c r="FR12" s="294">
        <f t="shared" ca="1" si="207"/>
        <v>4</v>
      </c>
      <c r="FS12" s="294">
        <f t="shared" ca="1" si="208"/>
        <v>3</v>
      </c>
      <c r="FT12" s="288" t="e">
        <f t="shared" ca="1" si="209"/>
        <v>#VALUE!</v>
      </c>
      <c r="FU12" s="298" t="e">
        <f t="shared" ca="1" si="210"/>
        <v>#VALUE!</v>
      </c>
      <c r="FV12" s="307" t="e">
        <f t="shared" ca="1" si="211"/>
        <v>#VALUE!</v>
      </c>
      <c r="FW12" s="304" t="e">
        <f t="shared" ca="1" si="212"/>
        <v>#VALUE!</v>
      </c>
      <c r="FX12" s="294">
        <f t="shared" ca="1" si="213"/>
        <v>4</v>
      </c>
      <c r="FY12" s="294">
        <f t="shared" ca="1" si="214"/>
        <v>3</v>
      </c>
      <c r="FZ12" s="288" t="e">
        <f t="shared" ca="1" si="215"/>
        <v>#VALUE!</v>
      </c>
      <c r="GA12" s="298" t="e">
        <f t="shared" ca="1" si="216"/>
        <v>#VALUE!</v>
      </c>
      <c r="GB12" s="310" t="e">
        <f t="shared" ca="1" si="217"/>
        <v>#VALUE!</v>
      </c>
      <c r="GC12" s="304" t="e">
        <f t="shared" ca="1" si="218"/>
        <v>#VALUE!</v>
      </c>
      <c r="GD12" s="294">
        <f t="shared" ca="1" si="219"/>
        <v>4</v>
      </c>
      <c r="GE12" s="294">
        <f t="shared" ca="1" si="220"/>
        <v>3</v>
      </c>
      <c r="GF12" s="288" t="e">
        <f t="shared" ca="1" si="221"/>
        <v>#VALUE!</v>
      </c>
      <c r="GG12" s="298" t="e">
        <f t="shared" ca="1" si="222"/>
        <v>#VALUE!</v>
      </c>
      <c r="GH12" s="313" t="e">
        <f t="shared" ca="1" si="223"/>
        <v>#VALUE!</v>
      </c>
      <c r="GI12" s="304" t="e">
        <f t="shared" ca="1" si="224"/>
        <v>#VALUE!</v>
      </c>
      <c r="GJ12" s="294">
        <f t="shared" ca="1" si="225"/>
        <v>4</v>
      </c>
      <c r="GK12" s="294">
        <f t="shared" ca="1" si="226"/>
        <v>3</v>
      </c>
      <c r="GL12" s="288" t="e">
        <f t="shared" ca="1" si="227"/>
        <v>#VALUE!</v>
      </c>
      <c r="GM12" s="298" t="e">
        <f t="shared" ca="1" si="228"/>
        <v>#VALUE!</v>
      </c>
      <c r="GN12" s="316" t="e">
        <f t="shared" ca="1" si="229"/>
        <v>#VALUE!</v>
      </c>
      <c r="GO12" s="304" t="e">
        <f t="shared" ca="1" si="230"/>
        <v>#VALUE!</v>
      </c>
      <c r="GP12" s="294">
        <f t="shared" ca="1" si="231"/>
        <v>4</v>
      </c>
      <c r="GQ12" s="294">
        <f t="shared" ca="1" si="232"/>
        <v>3</v>
      </c>
      <c r="GR12" s="288" t="e">
        <f t="shared" ca="1" si="233"/>
        <v>#VALUE!</v>
      </c>
      <c r="GS12" s="298" t="e">
        <f t="shared" ca="1" si="234"/>
        <v>#VALUE!</v>
      </c>
      <c r="GT12" s="319" t="e">
        <f t="shared" ca="1" si="235"/>
        <v>#VALUE!</v>
      </c>
      <c r="GU12" s="304" t="e">
        <f t="shared" ca="1" si="236"/>
        <v>#VALUE!</v>
      </c>
      <c r="GV12" s="322" t="e">
        <f ca="1">GT12+IF(COUNTIF(OFFSET($GU$4:$GU$7,$AX12,0),GU12)&gt;1,FA12*10^GV$3)</f>
        <v>#VALUE!</v>
      </c>
      <c r="GW12" s="283" t="e">
        <f t="shared" ca="1" si="237"/>
        <v>#VALUE!</v>
      </c>
      <c r="GX12" s="325" t="e">
        <f ca="1">GV12+IF(COUNTIF(OFFSET($GW$4:$GW$7,$AX12,0),GW12)&gt;1,FF12*10^GX$3)</f>
        <v>#VALUE!</v>
      </c>
      <c r="GY12" s="283" t="e">
        <f ca="1">RANK(GX12,OFFSET(GX$4:GX$7,$AX12,0))&amp;$E12</f>
        <v>#VALUE!</v>
      </c>
      <c r="GZ12"/>
      <c r="HA12"/>
      <c r="HB12"/>
      <c r="HC12"/>
      <c r="HD12"/>
      <c r="HE12"/>
      <c r="HF12"/>
      <c r="HG12"/>
      <c r="HH12"/>
    </row>
    <row r="13" spans="1:216" x14ac:dyDescent="0.25">
      <c r="A13" s="41">
        <v>35</v>
      </c>
      <c r="B13" s="62">
        <v>43276</v>
      </c>
      <c r="C13" s="63">
        <v>0.83333333333333337</v>
      </c>
      <c r="D13" s="62" t="s">
        <v>256</v>
      </c>
      <c r="E13" s="67" t="s">
        <v>131</v>
      </c>
      <c r="F13" s="224" t="s">
        <v>262</v>
      </c>
      <c r="G13" s="225" t="s">
        <v>160</v>
      </c>
      <c r="H13" s="56"/>
      <c r="I13" s="57"/>
      <c r="J13" s="49"/>
      <c r="K13" s="50" t="str">
        <f t="shared" si="0"/>
        <v/>
      </c>
      <c r="L13" s="51">
        <v>10</v>
      </c>
      <c r="M13" s="49"/>
      <c r="N13" s="58"/>
      <c r="O13" s="59"/>
      <c r="P13" s="68" t="s">
        <v>141</v>
      </c>
      <c r="Q13" s="254" t="s">
        <v>262</v>
      </c>
      <c r="R13" s="382">
        <f t="shared" ca="1" si="123"/>
        <v>0</v>
      </c>
      <c r="S13" s="382">
        <f t="shared" ca="1" si="124"/>
        <v>0</v>
      </c>
      <c r="T13" s="382">
        <f t="shared" ca="1" si="125"/>
        <v>0</v>
      </c>
      <c r="U13" s="382">
        <f t="shared" ca="1" si="126"/>
        <v>0</v>
      </c>
      <c r="V13" s="383">
        <f t="shared" ca="1" si="127"/>
        <v>0</v>
      </c>
      <c r="W13" s="384">
        <f t="shared" ca="1" si="128"/>
        <v>0</v>
      </c>
      <c r="X13" s="385">
        <f t="shared" ca="1" si="129"/>
        <v>0</v>
      </c>
      <c r="Y13" s="386">
        <f t="shared" ca="1" si="130"/>
        <v>0</v>
      </c>
      <c r="Z13" s="387" t="str">
        <f ca="1">IF(SUM(OFFSET(R$4:R$7,$AX13,0))=0,"",IFERROR(DG13,"")&amp;IF(SUM(OFFSET(R$4:R$7,$AX13,0))&lt;12,"?",""))</f>
        <v/>
      </c>
      <c r="AA13" s="50" t="str">
        <f ca="1">IF(AK13="","",(IF(V13=AG13,1)+IF(W13=AH13,1)+IF(X13=AI13,1)+IF(Y13=AJ13,1)+IF(Z13=AK13,1))/5*AB13)</f>
        <v/>
      </c>
      <c r="AB13" s="390">
        <v>5</v>
      </c>
      <c r="AC13" s="388">
        <f t="shared" ca="1" si="131"/>
        <v>0</v>
      </c>
      <c r="AD13" s="382">
        <f t="shared" ca="1" si="132"/>
        <v>0</v>
      </c>
      <c r="AE13" s="382">
        <f t="shared" ca="1" si="133"/>
        <v>0</v>
      </c>
      <c r="AF13" s="382">
        <f t="shared" ca="1" si="134"/>
        <v>0</v>
      </c>
      <c r="AG13" s="383">
        <f t="shared" ca="1" si="135"/>
        <v>0</v>
      </c>
      <c r="AH13" s="384">
        <f t="shared" ca="1" si="136"/>
        <v>0</v>
      </c>
      <c r="AI13" s="385">
        <f t="shared" ca="1" si="137"/>
        <v>0</v>
      </c>
      <c r="AJ13" s="386">
        <f t="shared" ca="1" si="138"/>
        <v>0</v>
      </c>
      <c r="AK13" s="389" t="str">
        <f ca="1">IF(SUM(OFFSET(AC$4:AC$7,$AX13,0))=0,"",IFERROR($GY13,"")&amp;IF(SUM(OFFSET(AC$4:AC$7,$AX13,0))&lt;12,"?",""))</f>
        <v/>
      </c>
      <c r="AL13" s="270" t="str">
        <f t="shared" si="1"/>
        <v>Ira-Por</v>
      </c>
      <c r="AM13" s="270" t="str">
        <f t="shared" si="2"/>
        <v/>
      </c>
      <c r="AN13" s="270" t="str">
        <f t="shared" si="2"/>
        <v/>
      </c>
      <c r="AO13" s="271" t="str">
        <f t="shared" si="27"/>
        <v/>
      </c>
      <c r="AP13" s="271" t="str">
        <f t="shared" si="28"/>
        <v/>
      </c>
      <c r="AQ13" s="271" t="str">
        <f t="shared" si="29"/>
        <v/>
      </c>
      <c r="AR13" s="271" t="str">
        <f t="shared" si="30"/>
        <v/>
      </c>
      <c r="AS13" s="274" t="str">
        <f t="shared" si="139"/>
        <v>Ira</v>
      </c>
      <c r="AT13" s="272" t="str">
        <f t="shared" ca="1" si="140"/>
        <v/>
      </c>
      <c r="AU13" s="271" t="str">
        <f t="shared" ca="1" si="140"/>
        <v/>
      </c>
      <c r="AV13" s="271" t="str">
        <f t="shared" ca="1" si="140"/>
        <v/>
      </c>
      <c r="AW13" s="271" t="str">
        <f t="shared" ca="1" si="140"/>
        <v/>
      </c>
      <c r="AX13" s="272">
        <f t="shared" si="3"/>
        <v>6</v>
      </c>
      <c r="AY13" s="272">
        <v>4</v>
      </c>
      <c r="AZ13" s="272" t="str">
        <f t="shared" ca="1" si="141"/>
        <v/>
      </c>
      <c r="BA13" s="271" t="str">
        <f t="shared" ca="1" si="141"/>
        <v/>
      </c>
      <c r="BB13" s="271" t="str">
        <f t="shared" ca="1" si="141"/>
        <v/>
      </c>
      <c r="BC13" s="271" t="str">
        <f t="shared" ca="1" si="141"/>
        <v/>
      </c>
      <c r="BD13" s="273">
        <f t="shared" ca="1" si="142"/>
        <v>0</v>
      </c>
      <c r="BE13" s="272" t="str">
        <f t="shared" ca="1" si="143"/>
        <v/>
      </c>
      <c r="BF13" s="271" t="str">
        <f t="shared" ca="1" si="143"/>
        <v/>
      </c>
      <c r="BG13" s="271" t="str">
        <f t="shared" ca="1" si="143"/>
        <v/>
      </c>
      <c r="BH13" s="271" t="str">
        <f t="shared" ca="1" si="143"/>
        <v/>
      </c>
      <c r="BI13" s="273">
        <f t="shared" ca="1" si="144"/>
        <v>0</v>
      </c>
      <c r="BJ13" s="272" t="str">
        <f t="shared" ca="1" si="145"/>
        <v/>
      </c>
      <c r="BK13" s="271" t="str">
        <f t="shared" ca="1" si="145"/>
        <v/>
      </c>
      <c r="BL13" s="271" t="str">
        <f t="shared" ca="1" si="145"/>
        <v/>
      </c>
      <c r="BM13" s="271" t="str">
        <f t="shared" ca="1" si="145"/>
        <v/>
      </c>
      <c r="BN13" s="273">
        <f t="shared" ca="1" si="146"/>
        <v>0</v>
      </c>
      <c r="BO13"/>
      <c r="BP13" s="363" t="s">
        <v>228</v>
      </c>
      <c r="BQ13" s="277">
        <f t="shared" ca="1" si="147"/>
        <v>1</v>
      </c>
      <c r="BR13" s="284">
        <f ca="1">BD13+(IF(COUNTIF(OFFSET($BQ$4:$BQ$7,$AX13,0),$BQ13)&gt;1,IF($R13&gt;0,(MAX(OFFSET($R$4:$R$7,$AX13,0))-$R13)*0.1,)))*10^BR$3</f>
        <v>0</v>
      </c>
      <c r="BS13" s="305">
        <f t="shared" ca="1" si="148"/>
        <v>1</v>
      </c>
      <c r="BT13" s="295">
        <f t="shared" ca="1" si="149"/>
        <v>4</v>
      </c>
      <c r="BU13" s="295">
        <f t="shared" ca="1" si="150"/>
        <v>4</v>
      </c>
      <c r="BV13" s="289" t="str">
        <f t="shared" ca="1" si="151"/>
        <v>04 x 01e - 04</v>
      </c>
      <c r="BW13" s="299" t="str">
        <f t="shared" ca="1" si="152"/>
        <v>1/2/3</v>
      </c>
      <c r="BX13" s="302" t="e">
        <f t="shared" ca="1" si="153"/>
        <v>#VALUE!</v>
      </c>
      <c r="BY13" s="305" t="e">
        <f t="shared" ca="1" si="154"/>
        <v>#VALUE!</v>
      </c>
      <c r="BZ13" s="295">
        <f t="shared" ca="1" si="155"/>
        <v>4</v>
      </c>
      <c r="CA13" s="295">
        <f t="shared" ca="1" si="156"/>
        <v>4</v>
      </c>
      <c r="CB13" s="289" t="e">
        <f t="shared" ca="1" si="157"/>
        <v>#VALUE!</v>
      </c>
      <c r="CC13" s="299" t="e">
        <f t="shared" ca="1" si="158"/>
        <v>#VALUE!</v>
      </c>
      <c r="CD13" s="308" t="e">
        <f t="shared" ca="1" si="159"/>
        <v>#VALUE!</v>
      </c>
      <c r="CE13" s="305" t="e">
        <f t="shared" ca="1" si="160"/>
        <v>#VALUE!</v>
      </c>
      <c r="CF13" s="295">
        <f t="shared" ca="1" si="161"/>
        <v>4</v>
      </c>
      <c r="CG13" s="295">
        <f t="shared" ca="1" si="162"/>
        <v>4</v>
      </c>
      <c r="CH13" s="289" t="e">
        <f t="shared" ca="1" si="163"/>
        <v>#VALUE!</v>
      </c>
      <c r="CI13" s="299" t="e">
        <f t="shared" ca="1" si="164"/>
        <v>#VALUE!</v>
      </c>
      <c r="CJ13" s="311" t="e">
        <f t="shared" ca="1" si="165"/>
        <v>#VALUE!</v>
      </c>
      <c r="CK13" s="305" t="e">
        <f t="shared" ca="1" si="166"/>
        <v>#VALUE!</v>
      </c>
      <c r="CL13" s="295">
        <f t="shared" ca="1" si="167"/>
        <v>4</v>
      </c>
      <c r="CM13" s="295">
        <f t="shared" ca="1" si="168"/>
        <v>4</v>
      </c>
      <c r="CN13" s="289" t="e">
        <f t="shared" ca="1" si="169"/>
        <v>#VALUE!</v>
      </c>
      <c r="CO13" s="299" t="e">
        <f t="shared" ca="1" si="170"/>
        <v>#VALUE!</v>
      </c>
      <c r="CP13" s="314" t="e">
        <f t="shared" ca="1" si="171"/>
        <v>#VALUE!</v>
      </c>
      <c r="CQ13" s="305" t="e">
        <f t="shared" ca="1" si="172"/>
        <v>#VALUE!</v>
      </c>
      <c r="CR13" s="295">
        <f t="shared" ca="1" si="173"/>
        <v>4</v>
      </c>
      <c r="CS13" s="295">
        <f t="shared" ca="1" si="174"/>
        <v>4</v>
      </c>
      <c r="CT13" s="289" t="e">
        <f t="shared" ca="1" si="175"/>
        <v>#VALUE!</v>
      </c>
      <c r="CU13" s="299" t="e">
        <f t="shared" ca="1" si="176"/>
        <v>#VALUE!</v>
      </c>
      <c r="CV13" s="317" t="e">
        <f t="shared" ca="1" si="177"/>
        <v>#VALUE!</v>
      </c>
      <c r="CW13" s="305" t="e">
        <f t="shared" ca="1" si="178"/>
        <v>#VALUE!</v>
      </c>
      <c r="CX13" s="295">
        <f t="shared" ca="1" si="179"/>
        <v>4</v>
      </c>
      <c r="CY13" s="295">
        <f t="shared" ca="1" si="180"/>
        <v>4</v>
      </c>
      <c r="CZ13" s="289" t="e">
        <f t="shared" ca="1" si="181"/>
        <v>#VALUE!</v>
      </c>
      <c r="DA13" s="299" t="e">
        <f t="shared" ca="1" si="182"/>
        <v>#VALUE!</v>
      </c>
      <c r="DB13" s="320" t="e">
        <f t="shared" ca="1" si="183"/>
        <v>#VALUE!</v>
      </c>
      <c r="DC13" s="305" t="e">
        <f t="shared" ca="1" si="184"/>
        <v>#VALUE!</v>
      </c>
      <c r="DD13" s="323" t="e">
        <f t="shared" ca="1" si="185"/>
        <v>#VALUE!</v>
      </c>
      <c r="DE13" s="285" t="e">
        <f t="shared" ca="1" si="186"/>
        <v>#VALUE!</v>
      </c>
      <c r="DF13" s="326" t="e">
        <f t="shared" ca="1" si="187"/>
        <v>#VALUE!</v>
      </c>
      <c r="DG13" s="285" t="e">
        <f ca="1">RANK(DF13,OFFSET(DF$4:DF$7,$AX13,0))&amp;$E13</f>
        <v>#VALUE!</v>
      </c>
      <c r="DH13" s="348">
        <f ca="1">COUNTIF(OFFSET($DG$4:$DG$7,$AX13,0),$DN13)</f>
        <v>0</v>
      </c>
      <c r="DI13" s="357" t="str">
        <f ca="1">IFERROR(MATCH($DN13,OFFSET($DG$4:$DG$7,$AX13,0),0),"")</f>
        <v/>
      </c>
      <c r="DJ13" s="357" t="str">
        <f t="shared" ca="1" si="188"/>
        <v/>
      </c>
      <c r="DK13" s="357" t="str">
        <f t="shared" ca="1" si="188"/>
        <v/>
      </c>
      <c r="DL13" s="357" t="str">
        <f t="shared" ca="1" si="188"/>
        <v/>
      </c>
      <c r="DM13" s="350" t="str">
        <f ca="1">CONCATENATE(DI13,DJ13,DK13,DL13)</f>
        <v/>
      </c>
      <c r="DN13" s="351" t="s">
        <v>339</v>
      </c>
      <c r="DO13" s="351" t="str">
        <f ca="1">IF(SUM(OFFSET($R$4:$R$7,$AX13,0))&lt;12,"",
IF($DH13=0,$DO12,
IF($DH13=1,OFFSET($Q$4,VALUE(DM13)-1+$AX13,0),
IF($DH13=2,OFFSET($AS$4,VALUE(MID(DM13,1,1))-1+$AX13,0)&amp;"/"&amp;OFFSET($AS$4,VALUE(MID(DM13,2,1))-1+$AX13,0),
IF($DH13=3,OFFSET($AS$4,VALUE(MID(DM13,1,1))-1+$AX13,0)&amp;"/"&amp;OFFSET($AS$4,VALUE(MID(DM13,2,1))-1+$AX13,0)&amp;"/"&amp;OFFSET($AS$4,VALUE(MID(DM13,3,1))-1+$AX13,0),
CONCATENATE(OFFSET($AS$4,$AX13,0),"/",OFFSET($AS$5,$AX13,0),"/",OFFSET($AS$6,$AX13,0),"/",OFFSET($AS$7,$AX13,0)))))))</f>
        <v/>
      </c>
      <c r="DP13" s="351" t="str">
        <f ca="1">IFERROR(OFFSET($Q$51,MATCH(RIGHT($DN13),$Q$52:$Q$59,0),MATCH(VALUE(LEFT($DN13)),$R$51:$Z$51,0)),"")</f>
        <v/>
      </c>
      <c r="DQ13" s="351" t="str">
        <f t="shared" ca="1" si="65"/>
        <v/>
      </c>
      <c r="DR13" s="353" t="str">
        <f t="shared" ca="1" si="66"/>
        <v/>
      </c>
      <c r="DS13" s="201">
        <f t="shared" ca="1" si="189"/>
        <v>0</v>
      </c>
      <c r="DT13" s="203" t="str">
        <f t="shared" ca="1" si="190"/>
        <v/>
      </c>
      <c r="DU13" s="203" t="str">
        <f t="shared" ca="1" si="191"/>
        <v/>
      </c>
      <c r="DV13" s="203" t="str">
        <f t="shared" ca="1" si="191"/>
        <v/>
      </c>
      <c r="DW13" s="203" t="str">
        <f t="shared" ca="1" si="191"/>
        <v/>
      </c>
      <c r="DX13" s="195" t="str">
        <f t="shared" ca="1" si="192"/>
        <v/>
      </c>
      <c r="DY13" s="156" t="s">
        <v>339</v>
      </c>
      <c r="DZ13" s="156" t="str">
        <f ca="1">IF(SUM(OFFSET($AC$4:$AC$7,$AX13,0))&lt;12,"",
IF($DS13=0,$DZ12,
IF($DS13=1,OFFSET($Q$4,VALUE(DX13)-1+$AX13,0),
IF($DS13=2,OFFSET($AS$4,VALUE(MID(DX13,1,1))-1+$AX13,0)&amp;"/"&amp;OFFSET($AS$4,VALUE(MID(DX13,2,1))-1+$AX13,0),
IF($DS13=3,OFFSET($AS$4,VALUE(MID(DX13,1,1))-1+$AX13,0)&amp;"/"&amp;OFFSET($AS$4,VALUE(MID(DX13,2,1))-1+$AX13,0)&amp;"/"&amp;OFFSET($AS$4,VALUE(MID(DX13,3,1))-1+$AX13,0),
CONCATENATE(OFFSET($AS$4,$AX13,0),"/",OFFSET($AS$5,$AX13,0),"/",OFFSET($AS$6,$AX13,0),"/",OFFSET($AS$7,$AX13,0)))))))</f>
        <v/>
      </c>
      <c r="EA13" s="156" t="str">
        <f ca="1">IFERROR(OFFSET($Q$51,MATCH(RIGHT($DY13),$Q$52:$Q$59,0),MATCH(VALUE(LEFT($DY13)),$AC$51:$AK$51,0)),"")</f>
        <v/>
      </c>
      <c r="EB13" s="156" t="str">
        <f t="shared" ca="1" si="70"/>
        <v/>
      </c>
      <c r="EC13" s="156" t="str">
        <f ca="1">IF(OR(AC13&lt;1,EB13=""),"",LEFT(EB13,3)&amp;IF(ISERROR(MATCH(EB13,$Q:$Q,0)),"?",""))</f>
        <v/>
      </c>
      <c r="ED13" s="270" t="str">
        <f t="shared" si="4"/>
        <v>Ira-Por</v>
      </c>
      <c r="EE13" s="270" t="str">
        <f t="shared" si="5"/>
        <v/>
      </c>
      <c r="EF13" s="270" t="str">
        <f t="shared" si="5"/>
        <v/>
      </c>
      <c r="EG13" s="271" t="str">
        <f t="shared" si="6"/>
        <v/>
      </c>
      <c r="EH13" s="271" t="str">
        <f t="shared" si="7"/>
        <v/>
      </c>
      <c r="EI13" s="271" t="str">
        <f t="shared" si="8"/>
        <v/>
      </c>
      <c r="EJ13" s="271" t="str">
        <f t="shared" si="71"/>
        <v/>
      </c>
      <c r="EK13" s="274" t="str">
        <f t="shared" si="193"/>
        <v>Ira</v>
      </c>
      <c r="EL13" s="272" t="str">
        <f t="shared" ca="1" si="194"/>
        <v/>
      </c>
      <c r="EM13" s="271" t="str">
        <f t="shared" ca="1" si="194"/>
        <v/>
      </c>
      <c r="EN13" s="271" t="str">
        <f t="shared" ca="1" si="194"/>
        <v/>
      </c>
      <c r="EO13" s="271" t="str">
        <f t="shared" ca="1" si="194"/>
        <v/>
      </c>
      <c r="EP13" s="272">
        <f t="shared" si="9"/>
        <v>6</v>
      </c>
      <c r="EQ13" s="272">
        <v>4</v>
      </c>
      <c r="ER13" s="272" t="str">
        <f t="shared" ca="1" si="195"/>
        <v/>
      </c>
      <c r="ES13" s="271" t="str">
        <f t="shared" ca="1" si="195"/>
        <v/>
      </c>
      <c r="ET13" s="271" t="str">
        <f t="shared" ca="1" si="195"/>
        <v/>
      </c>
      <c r="EU13" s="271" t="str">
        <f t="shared" ca="1" si="195"/>
        <v/>
      </c>
      <c r="EV13" s="273">
        <f t="shared" ca="1" si="196"/>
        <v>0</v>
      </c>
      <c r="EW13" s="272" t="str">
        <f t="shared" ca="1" si="197"/>
        <v/>
      </c>
      <c r="EX13" s="271" t="str">
        <f t="shared" ca="1" si="197"/>
        <v/>
      </c>
      <c r="EY13" s="271" t="str">
        <f t="shared" ca="1" si="197"/>
        <v/>
      </c>
      <c r="EZ13" s="271" t="str">
        <f t="shared" ca="1" si="197"/>
        <v/>
      </c>
      <c r="FA13" s="273">
        <f t="shared" ca="1" si="198"/>
        <v>0</v>
      </c>
      <c r="FB13" s="272" t="str">
        <f t="shared" ca="1" si="199"/>
        <v/>
      </c>
      <c r="FC13" s="271" t="str">
        <f t="shared" ca="1" si="199"/>
        <v/>
      </c>
      <c r="FD13" s="271" t="str">
        <f t="shared" ca="1" si="199"/>
        <v/>
      </c>
      <c r="FE13" s="271" t="str">
        <f t="shared" ca="1" si="199"/>
        <v/>
      </c>
      <c r="FF13" s="273">
        <f t="shared" ca="1" si="200"/>
        <v>0</v>
      </c>
      <c r="FG13"/>
      <c r="FH13" s="363" t="s">
        <v>228</v>
      </c>
      <c r="FI13" s="277">
        <f ca="1">RANK($EV13,OFFSET($EV$4:$EV$7,$AX13,0),0)</f>
        <v>1</v>
      </c>
      <c r="FJ13" s="284">
        <f ca="1">EV13+(IF(COUNTIF(OFFSET($FI$4:$FI$7,$AX13,0),$FI13)&gt;1,IF($AC13&gt;0,(MAX(OFFSET($AC$4:$AC$7,$AX13,0))-$AC13)*0.1,)))*10^FJ$3</f>
        <v>0</v>
      </c>
      <c r="FK13" s="305">
        <f ca="1">RANK($FJ13,OFFSET($FJ$4:$FJ$7,$AX13,0),0)</f>
        <v>1</v>
      </c>
      <c r="FL13" s="295">
        <f t="shared" ca="1" si="201"/>
        <v>4</v>
      </c>
      <c r="FM13" s="295">
        <f t="shared" ca="1" si="202"/>
        <v>4</v>
      </c>
      <c r="FN13" s="289" t="str">
        <f t="shared" ca="1" si="203"/>
        <v>04 x 01e - 04</v>
      </c>
      <c r="FO13" s="299" t="str">
        <f t="shared" ca="1" si="204"/>
        <v>1/2/3</v>
      </c>
      <c r="FP13" s="302" t="e">
        <f t="shared" ca="1" si="205"/>
        <v>#VALUE!</v>
      </c>
      <c r="FQ13" s="305" t="e">
        <f t="shared" ca="1" si="206"/>
        <v>#VALUE!</v>
      </c>
      <c r="FR13" s="295">
        <f t="shared" ca="1" si="207"/>
        <v>4</v>
      </c>
      <c r="FS13" s="295">
        <f t="shared" ca="1" si="208"/>
        <v>4</v>
      </c>
      <c r="FT13" s="289" t="e">
        <f t="shared" ca="1" si="209"/>
        <v>#VALUE!</v>
      </c>
      <c r="FU13" s="299" t="e">
        <f t="shared" ca="1" si="210"/>
        <v>#VALUE!</v>
      </c>
      <c r="FV13" s="308" t="e">
        <f t="shared" ca="1" si="211"/>
        <v>#VALUE!</v>
      </c>
      <c r="FW13" s="305" t="e">
        <f t="shared" ca="1" si="212"/>
        <v>#VALUE!</v>
      </c>
      <c r="FX13" s="295">
        <f t="shared" ca="1" si="213"/>
        <v>4</v>
      </c>
      <c r="FY13" s="295">
        <f t="shared" ca="1" si="214"/>
        <v>4</v>
      </c>
      <c r="FZ13" s="289" t="e">
        <f t="shared" ca="1" si="215"/>
        <v>#VALUE!</v>
      </c>
      <c r="GA13" s="299" t="e">
        <f t="shared" ca="1" si="216"/>
        <v>#VALUE!</v>
      </c>
      <c r="GB13" s="311" t="e">
        <f t="shared" ca="1" si="217"/>
        <v>#VALUE!</v>
      </c>
      <c r="GC13" s="305" t="e">
        <f t="shared" ca="1" si="218"/>
        <v>#VALUE!</v>
      </c>
      <c r="GD13" s="295">
        <f t="shared" ca="1" si="219"/>
        <v>4</v>
      </c>
      <c r="GE13" s="295">
        <f t="shared" ca="1" si="220"/>
        <v>4</v>
      </c>
      <c r="GF13" s="289" t="e">
        <f t="shared" ca="1" si="221"/>
        <v>#VALUE!</v>
      </c>
      <c r="GG13" s="299" t="e">
        <f t="shared" ca="1" si="222"/>
        <v>#VALUE!</v>
      </c>
      <c r="GH13" s="314" t="e">
        <f t="shared" ca="1" si="223"/>
        <v>#VALUE!</v>
      </c>
      <c r="GI13" s="305" t="e">
        <f t="shared" ca="1" si="224"/>
        <v>#VALUE!</v>
      </c>
      <c r="GJ13" s="295">
        <f t="shared" ca="1" si="225"/>
        <v>4</v>
      </c>
      <c r="GK13" s="295">
        <f t="shared" ca="1" si="226"/>
        <v>4</v>
      </c>
      <c r="GL13" s="289" t="e">
        <f t="shared" ca="1" si="227"/>
        <v>#VALUE!</v>
      </c>
      <c r="GM13" s="299" t="e">
        <f t="shared" ca="1" si="228"/>
        <v>#VALUE!</v>
      </c>
      <c r="GN13" s="317" t="e">
        <f t="shared" ca="1" si="229"/>
        <v>#VALUE!</v>
      </c>
      <c r="GO13" s="305" t="e">
        <f t="shared" ca="1" si="230"/>
        <v>#VALUE!</v>
      </c>
      <c r="GP13" s="295">
        <f t="shared" ca="1" si="231"/>
        <v>4</v>
      </c>
      <c r="GQ13" s="295">
        <f t="shared" ca="1" si="232"/>
        <v>4</v>
      </c>
      <c r="GR13" s="289" t="e">
        <f t="shared" ca="1" si="233"/>
        <v>#VALUE!</v>
      </c>
      <c r="GS13" s="299" t="e">
        <f t="shared" ca="1" si="234"/>
        <v>#VALUE!</v>
      </c>
      <c r="GT13" s="320" t="e">
        <f t="shared" ca="1" si="235"/>
        <v>#VALUE!</v>
      </c>
      <c r="GU13" s="305" t="e">
        <f t="shared" ca="1" si="236"/>
        <v>#VALUE!</v>
      </c>
      <c r="GV13" s="323" t="e">
        <f ca="1">GT13+IF(COUNTIF(OFFSET($GU$4:$GU$7,$AX13,0),GU13)&gt;1,FA13*10^GV$3)</f>
        <v>#VALUE!</v>
      </c>
      <c r="GW13" s="285" t="e">
        <f t="shared" ca="1" si="237"/>
        <v>#VALUE!</v>
      </c>
      <c r="GX13" s="326" t="e">
        <f ca="1">GV13+IF(COUNTIF(OFFSET($GW$4:$GW$7,$AX13,0),GW13)&gt;1,FF13*10^GX$3)</f>
        <v>#VALUE!</v>
      </c>
      <c r="GY13" s="285" t="e">
        <f ca="1">RANK(GX13,OFFSET(GX$4:GX$7,$AX13,0))&amp;$E13</f>
        <v>#VALUE!</v>
      </c>
      <c r="GZ13"/>
      <c r="HA13"/>
      <c r="HB13"/>
      <c r="HC13"/>
      <c r="HD13"/>
      <c r="HE13"/>
      <c r="HF13"/>
      <c r="HG13"/>
      <c r="HH13"/>
    </row>
    <row r="14" spans="1:216" ht="15.75" thickBot="1" x14ac:dyDescent="0.3">
      <c r="A14" s="41">
        <v>36</v>
      </c>
      <c r="B14" s="62">
        <v>43276</v>
      </c>
      <c r="C14" s="63">
        <v>0.83333333333333337</v>
      </c>
      <c r="D14" s="62" t="s">
        <v>257</v>
      </c>
      <c r="E14" s="69" t="s">
        <v>131</v>
      </c>
      <c r="F14" s="226" t="s">
        <v>149</v>
      </c>
      <c r="G14" s="227" t="s">
        <v>261</v>
      </c>
      <c r="H14" s="56"/>
      <c r="I14" s="57"/>
      <c r="J14" s="49"/>
      <c r="K14" s="50" t="str">
        <f t="shared" si="0"/>
        <v/>
      </c>
      <c r="L14" s="51">
        <v>10</v>
      </c>
      <c r="M14" s="49"/>
      <c r="N14" s="58"/>
      <c r="O14" s="59"/>
      <c r="P14" s="61"/>
      <c r="Q14" s="371"/>
      <c r="R14" s="391"/>
      <c r="S14" s="391"/>
      <c r="T14" s="391"/>
      <c r="U14" s="391"/>
      <c r="V14" s="391"/>
      <c r="W14" s="391"/>
      <c r="X14" s="391"/>
      <c r="Y14" s="391"/>
      <c r="Z14" s="392"/>
      <c r="AA14" s="50"/>
      <c r="AB14" s="390"/>
      <c r="AC14" s="393"/>
      <c r="AD14" s="394"/>
      <c r="AE14" s="394"/>
      <c r="AF14" s="394"/>
      <c r="AG14" s="394"/>
      <c r="AH14" s="394"/>
      <c r="AI14" s="394"/>
      <c r="AJ14" s="394"/>
      <c r="AK14" s="392"/>
      <c r="AL14" s="270" t="str">
        <f t="shared" si="1"/>
        <v>Spa-Mar</v>
      </c>
      <c r="AM14" s="270" t="str">
        <f t="shared" si="2"/>
        <v/>
      </c>
      <c r="AN14" s="270" t="str">
        <f t="shared" si="2"/>
        <v/>
      </c>
      <c r="AO14" s="271" t="str">
        <f t="shared" si="27"/>
        <v/>
      </c>
      <c r="AP14" s="271" t="str">
        <f t="shared" si="28"/>
        <v/>
      </c>
      <c r="AQ14" s="271" t="str">
        <f t="shared" si="29"/>
        <v/>
      </c>
      <c r="AR14" s="271" t="str">
        <f t="shared" si="30"/>
        <v/>
      </c>
      <c r="AS14" s="271"/>
      <c r="AT14" s="271"/>
      <c r="AU14" s="271"/>
      <c r="AV14" s="271"/>
      <c r="AW14" s="271"/>
      <c r="AX14" s="272" t="str">
        <f t="shared" si="3"/>
        <v/>
      </c>
      <c r="AY14" s="271"/>
      <c r="AZ14" s="271"/>
      <c r="BA14" s="271"/>
      <c r="BB14" s="271"/>
      <c r="BC14" s="271"/>
      <c r="BD14" s="271"/>
      <c r="BE14" s="271"/>
      <c r="BF14" s="271"/>
      <c r="BG14" s="271"/>
      <c r="BH14" s="271"/>
      <c r="BI14" s="271"/>
      <c r="BJ14" s="271"/>
      <c r="BK14" s="271"/>
      <c r="BL14" s="271"/>
      <c r="BM14" s="271"/>
      <c r="BN14" s="271"/>
      <c r="BO14"/>
      <c r="BP14" s="364" t="s">
        <v>229</v>
      </c>
      <c r="BQ14" s="170" t="str">
        <f t="shared" ref="BQ14" ca="1" si="238">IF(COUNTA(BQ10:BQ13)*(COUNTA(BQ10:BQ13)+1)/2=SUM(BQ10:BQ13),"OK","NIET OK")</f>
        <v>NIET OK</v>
      </c>
      <c r="BR14" s="278"/>
      <c r="BS14" s="171" t="str">
        <f t="shared" ref="BS14" ca="1" si="239">IF(COUNTA(BS10:BS13)*(COUNTA(BS10:BS13)+1)/2=SUM(BS10:BS13),"OK","NIET OK")</f>
        <v>NIET OK</v>
      </c>
      <c r="BT14" s="296"/>
      <c r="BU14" s="296"/>
      <c r="BV14" s="172"/>
      <c r="BW14" s="172"/>
      <c r="BX14" s="173"/>
      <c r="BY14" s="171" t="e">
        <f t="shared" ref="BY14" ca="1" si="240">IF(COUNTA(BY10:BY13)*(COUNTA(BY10:BY13)+1)/2=SUM(BY10:BY13),"OK","NIET OK")</f>
        <v>#VALUE!</v>
      </c>
      <c r="BZ14" s="296"/>
      <c r="CA14" s="296"/>
      <c r="CB14" s="172"/>
      <c r="CC14" s="172"/>
      <c r="CD14" s="173"/>
      <c r="CE14" s="171" t="e">
        <f t="shared" ref="CE14" ca="1" si="241">IF(COUNTA(CE10:CE13)*(COUNTA(CE10:CE13)+1)/2=SUM(CE10:CE13),"OK","NIET OK")</f>
        <v>#VALUE!</v>
      </c>
      <c r="CF14" s="296"/>
      <c r="CG14" s="296"/>
      <c r="CH14" s="172"/>
      <c r="CI14" s="172"/>
      <c r="CJ14" s="173"/>
      <c r="CK14" s="171" t="e">
        <f t="shared" ref="CK14" ca="1" si="242">IF(COUNTA(CK10:CK13)*(COUNTA(CK10:CK13)+1)/2=SUM(CK10:CK13),"OK","NIET OK")</f>
        <v>#VALUE!</v>
      </c>
      <c r="CL14" s="296"/>
      <c r="CM14" s="296"/>
      <c r="CN14" s="172"/>
      <c r="CO14" s="172"/>
      <c r="CP14" s="173"/>
      <c r="CQ14" s="171" t="e">
        <f t="shared" ref="CQ14" ca="1" si="243">IF(COUNTA(CQ10:CQ13)*(COUNTA(CQ10:CQ13)+1)/2=SUM(CQ10:CQ13),"OK","NIET OK")</f>
        <v>#VALUE!</v>
      </c>
      <c r="CR14" s="296"/>
      <c r="CS14" s="296"/>
      <c r="CT14" s="172"/>
      <c r="CU14" s="172"/>
      <c r="CV14" s="173"/>
      <c r="CW14" s="171" t="e">
        <f t="shared" ref="CW14" ca="1" si="244">IF(COUNTA(CW10:CW13)*(COUNTA(CW10:CW13)+1)/2=SUM(CW10:CW13),"OK","NIET OK")</f>
        <v>#VALUE!</v>
      </c>
      <c r="CX14" s="296"/>
      <c r="CY14" s="296"/>
      <c r="CZ14" s="172"/>
      <c r="DA14" s="172"/>
      <c r="DB14" s="173"/>
      <c r="DC14" s="171" t="e">
        <f t="shared" ref="DC14" ca="1" si="245">IF(COUNTA(DC10:DC13)*(COUNTA(DC10:DC13)+1)/2=SUM(DC10:DC13),"OK","NIET OK")</f>
        <v>#VALUE!</v>
      </c>
      <c r="DD14" s="185"/>
      <c r="DE14" s="181" t="e">
        <f t="shared" ref="DE14" ca="1" si="246">IF(COUNTA(DE10:DE13)*(COUNTA(DE10:DE13)+1)/2=SUM(DE10:DE13),"OK","NIET OK")</f>
        <v>#VALUE!</v>
      </c>
      <c r="DF14" s="189"/>
      <c r="DG14" s="181" t="e">
        <f t="shared" ref="DG14" ca="1" si="247">IF(COUNTA(DG10:DG13)*(COUNTA(DG10:DG13)+1)/2=SUM(VALUE(LEFT(DG10)),VALUE(LEFT(DG11)),VALUE(LEFT(DG12)),VALUE(LEFT(DG13))),"OK","NIET OK")</f>
        <v>#VALUE!</v>
      </c>
      <c r="DH14" s="348"/>
      <c r="DI14" s="349"/>
      <c r="DJ14" s="349"/>
      <c r="DK14" s="349"/>
      <c r="DL14" s="349"/>
      <c r="DM14" s="350"/>
      <c r="DN14" s="351"/>
      <c r="DO14" s="351"/>
      <c r="DP14" s="351" t="str">
        <f ca="1">IFERROR(OFFSET($Q$51,MATCH(LEFT($DN14),$Q$52:$Q$57,0),MATCH(VALUE(RIGHT($DN14)),$R$51:$Z$51,0)),"")</f>
        <v/>
      </c>
      <c r="DQ14" s="351" t="str">
        <f t="shared" ca="1" si="65"/>
        <v/>
      </c>
      <c r="DR14" s="353" t="str">
        <f t="shared" ca="1" si="66"/>
        <v/>
      </c>
      <c r="DS14" s="201"/>
      <c r="DT14" s="204"/>
      <c r="DU14" s="204"/>
      <c r="DV14" s="204"/>
      <c r="DW14" s="204"/>
      <c r="DX14" s="195"/>
      <c r="DY14" s="156"/>
      <c r="DZ14" s="156"/>
      <c r="EA14" s="156" t="str">
        <f ca="1">IFERROR(OFFSET($Q$51,MATCH(LEFT($DN14),$Q$52:$Q$57,0),MATCH(VALUE(RIGHT($DN14)),$R$51:$Z$51,0)),"")</f>
        <v/>
      </c>
      <c r="EB14" s="156" t="str">
        <f t="shared" ca="1" si="70"/>
        <v/>
      </c>
      <c r="EC14" s="156" t="str">
        <f ca="1">IF(OR(AC14&lt;1,EB14=""),"",IF(LEFT(EB14,3)="Noo","NIe",LEFT(EB14,3))&amp;IF(ISERROR(MATCH(EB14,$Q:$Q,0)),"?",""))</f>
        <v/>
      </c>
      <c r="ED14" s="270" t="str">
        <f t="shared" si="4"/>
        <v>Spa-Mar</v>
      </c>
      <c r="EE14" s="270" t="str">
        <f t="shared" si="5"/>
        <v/>
      </c>
      <c r="EF14" s="270" t="str">
        <f t="shared" si="5"/>
        <v/>
      </c>
      <c r="EG14" s="271" t="str">
        <f t="shared" si="6"/>
        <v/>
      </c>
      <c r="EH14" s="271" t="str">
        <f t="shared" si="7"/>
        <v/>
      </c>
      <c r="EI14" s="271" t="str">
        <f t="shared" si="8"/>
        <v/>
      </c>
      <c r="EJ14" s="271" t="str">
        <f t="shared" si="71"/>
        <v/>
      </c>
      <c r="EK14" s="271"/>
      <c r="EL14" s="271"/>
      <c r="EM14" s="271"/>
      <c r="EN14" s="271"/>
      <c r="EO14" s="271"/>
      <c r="EP14" s="272" t="str">
        <f t="shared" si="9"/>
        <v/>
      </c>
      <c r="EQ14" s="271"/>
      <c r="ER14" s="271"/>
      <c r="ES14" s="271"/>
      <c r="ET14" s="271"/>
      <c r="EU14" s="271"/>
      <c r="EV14" s="271"/>
      <c r="EW14" s="271"/>
      <c r="EX14" s="271"/>
      <c r="EY14" s="271"/>
      <c r="EZ14" s="271"/>
      <c r="FA14" s="271"/>
      <c r="FB14" s="271"/>
      <c r="FC14" s="271"/>
      <c r="FD14" s="271"/>
      <c r="FE14" s="271"/>
      <c r="FF14" s="271"/>
      <c r="FG14"/>
      <c r="FH14" s="364" t="s">
        <v>229</v>
      </c>
      <c r="FI14" s="170" t="str">
        <f t="shared" ref="FI14" ca="1" si="248">IF(COUNTA(FI10:FI13)*(COUNTA(FI10:FI13)+1)/2=SUM(FI10:FI13),"OK","NIET OK")</f>
        <v>NIET OK</v>
      </c>
      <c r="FJ14" s="278"/>
      <c r="FK14" s="171" t="str">
        <f t="shared" ref="FK14" ca="1" si="249">IF(COUNTA(FK10:FK13)*(COUNTA(FK10:FK13)+1)/2=SUM(FK10:FK13),"OK","NIET OK")</f>
        <v>NIET OK</v>
      </c>
      <c r="FL14" s="296"/>
      <c r="FM14" s="296"/>
      <c r="FN14" s="172"/>
      <c r="FO14" s="172"/>
      <c r="FP14" s="173"/>
      <c r="FQ14" s="171" t="e">
        <f t="shared" ref="FQ14" ca="1" si="250">IF(COUNTA(FQ10:FQ13)*(COUNTA(FQ10:FQ13)+1)/2=SUM(FQ10:FQ13),"OK","NIET OK")</f>
        <v>#VALUE!</v>
      </c>
      <c r="FR14" s="296"/>
      <c r="FS14" s="296"/>
      <c r="FT14" s="172"/>
      <c r="FU14" s="172"/>
      <c r="FV14" s="173"/>
      <c r="FW14" s="171" t="e">
        <f t="shared" ref="FW14" ca="1" si="251">IF(COUNTA(FW10:FW13)*(COUNTA(FW10:FW13)+1)/2=SUM(FW10:FW13),"OK","NIET OK")</f>
        <v>#VALUE!</v>
      </c>
      <c r="FX14" s="296"/>
      <c r="FY14" s="296"/>
      <c r="FZ14" s="172"/>
      <c r="GA14" s="172"/>
      <c r="GB14" s="173"/>
      <c r="GC14" s="171" t="e">
        <f t="shared" ref="GC14" ca="1" si="252">IF(COUNTA(GC10:GC13)*(COUNTA(GC10:GC13)+1)/2=SUM(GC10:GC13),"OK","NIET OK")</f>
        <v>#VALUE!</v>
      </c>
      <c r="GD14" s="296"/>
      <c r="GE14" s="296"/>
      <c r="GF14" s="172"/>
      <c r="GG14" s="172"/>
      <c r="GH14" s="173"/>
      <c r="GI14" s="171" t="e">
        <f t="shared" ref="GI14" ca="1" si="253">IF(COUNTA(GI10:GI13)*(COUNTA(GI10:GI13)+1)/2=SUM(GI10:GI13),"OK","NIET OK")</f>
        <v>#VALUE!</v>
      </c>
      <c r="GJ14" s="296"/>
      <c r="GK14" s="296"/>
      <c r="GL14" s="172"/>
      <c r="GM14" s="172"/>
      <c r="GN14" s="173"/>
      <c r="GO14" s="171" t="e">
        <f t="shared" ref="GO14" ca="1" si="254">IF(COUNTA(GO10:GO13)*(COUNTA(GO10:GO13)+1)/2=SUM(GO10:GO13),"OK","NIET OK")</f>
        <v>#VALUE!</v>
      </c>
      <c r="GP14" s="296"/>
      <c r="GQ14" s="296"/>
      <c r="GR14" s="172"/>
      <c r="GS14" s="172"/>
      <c r="GT14" s="173"/>
      <c r="GU14" s="171" t="e">
        <f t="shared" ref="GU14" ca="1" si="255">IF(COUNTA(GU10:GU13)*(COUNTA(GU10:GU13)+1)/2=SUM(GU10:GU13),"OK","NIET OK")</f>
        <v>#VALUE!</v>
      </c>
      <c r="GV14" s="185"/>
      <c r="GW14" s="181" t="e">
        <f t="shared" ref="GW14" ca="1" si="256">IF(COUNTA(GW10:GW13)*(COUNTA(GW10:GW13)+1)/2=SUM(GW10:GW13),"OK","NIET OK")</f>
        <v>#VALUE!</v>
      </c>
      <c r="GX14" s="189"/>
      <c r="GY14" s="181" t="e">
        <f t="shared" ref="GY14" ca="1" si="257">IF(COUNTA(GY10:GY13)*(COUNTA(GY10:GY13)+1)/2=SUM(VALUE(LEFT(GY10)),VALUE(LEFT(GY11)),VALUE(LEFT(GY12)),VALUE(LEFT(GY13))),"OK","NIET OK")</f>
        <v>#VALUE!</v>
      </c>
      <c r="GZ14"/>
      <c r="HA14"/>
      <c r="HB14"/>
      <c r="HC14"/>
      <c r="HD14"/>
      <c r="HE14"/>
      <c r="HF14"/>
      <c r="HG14"/>
      <c r="HH14"/>
    </row>
    <row r="15" spans="1:216" x14ac:dyDescent="0.25">
      <c r="A15" s="41">
        <v>5</v>
      </c>
      <c r="B15" s="42">
        <v>43267</v>
      </c>
      <c r="C15" s="43">
        <v>0.5</v>
      </c>
      <c r="D15" s="62" t="s">
        <v>255</v>
      </c>
      <c r="E15" s="70" t="s">
        <v>132</v>
      </c>
      <c r="F15" s="236" t="s">
        <v>115</v>
      </c>
      <c r="G15" s="237" t="s">
        <v>264</v>
      </c>
      <c r="H15" s="65"/>
      <c r="I15" s="48"/>
      <c r="J15" s="49"/>
      <c r="K15" s="50" t="str">
        <f t="shared" si="0"/>
        <v/>
      </c>
      <c r="L15" s="51">
        <v>10</v>
      </c>
      <c r="M15" s="49"/>
      <c r="N15" s="66"/>
      <c r="O15" s="53"/>
      <c r="P15" s="61"/>
      <c r="Q15" s="374"/>
      <c r="R15" s="395"/>
      <c r="S15" s="395"/>
      <c r="T15" s="395"/>
      <c r="U15" s="395"/>
      <c r="V15" s="395"/>
      <c r="W15" s="395"/>
      <c r="X15" s="395"/>
      <c r="Y15" s="395"/>
      <c r="Z15" s="396"/>
      <c r="AA15" s="50"/>
      <c r="AB15" s="390"/>
      <c r="AC15" s="397"/>
      <c r="AD15" s="398"/>
      <c r="AE15" s="398"/>
      <c r="AF15" s="398"/>
      <c r="AG15" s="398"/>
      <c r="AH15" s="398"/>
      <c r="AI15" s="398"/>
      <c r="AJ15" s="398"/>
      <c r="AK15" s="396"/>
      <c r="AL15" s="270" t="str">
        <f t="shared" si="1"/>
        <v>Fra-Aus</v>
      </c>
      <c r="AM15" s="270" t="str">
        <f t="shared" si="2"/>
        <v/>
      </c>
      <c r="AN15" s="270" t="str">
        <f t="shared" si="2"/>
        <v/>
      </c>
      <c r="AO15" s="271" t="str">
        <f t="shared" si="27"/>
        <v/>
      </c>
      <c r="AP15" s="271" t="str">
        <f t="shared" si="28"/>
        <v/>
      </c>
      <c r="AQ15" s="271" t="str">
        <f t="shared" si="29"/>
        <v/>
      </c>
      <c r="AR15" s="271" t="str">
        <f t="shared" si="30"/>
        <v/>
      </c>
      <c r="AS15" s="271"/>
      <c r="AT15" s="272" t="str">
        <f t="shared" ref="AT15" si="258">$AS16</f>
        <v>Fra</v>
      </c>
      <c r="AU15" s="271" t="str">
        <f t="shared" ref="AU15" si="259">$AS17</f>
        <v>Aus</v>
      </c>
      <c r="AV15" s="271" t="str">
        <f t="shared" ref="AV15" si="260">$AS18</f>
        <v>Per</v>
      </c>
      <c r="AW15" s="271" t="str">
        <f t="shared" ref="AW15" si="261">$AS19</f>
        <v>Den</v>
      </c>
      <c r="AX15" s="272" t="str">
        <f t="shared" si="3"/>
        <v/>
      </c>
      <c r="AY15" s="272"/>
      <c r="AZ15" s="272" t="str">
        <f t="shared" ref="AZ15" si="262">$AS16</f>
        <v>Fra</v>
      </c>
      <c r="BA15" s="271" t="str">
        <f t="shared" ref="BA15" si="263">$AS17</f>
        <v>Aus</v>
      </c>
      <c r="BB15" s="271" t="str">
        <f t="shared" ref="BB15" si="264">$AS18</f>
        <v>Per</v>
      </c>
      <c r="BC15" s="271" t="str">
        <f t="shared" ref="BC15" si="265">$AS19</f>
        <v>Den</v>
      </c>
      <c r="BD15" s="273"/>
      <c r="BE15" s="272" t="str">
        <f t="shared" ref="BE15" si="266">$AS16</f>
        <v>Fra</v>
      </c>
      <c r="BF15" s="271" t="str">
        <f t="shared" ref="BF15" si="267">$AS17</f>
        <v>Aus</v>
      </c>
      <c r="BG15" s="271" t="str">
        <f t="shared" ref="BG15" si="268">$AS18</f>
        <v>Per</v>
      </c>
      <c r="BH15" s="271" t="str">
        <f t="shared" ref="BH15" si="269">$AS19</f>
        <v>Den</v>
      </c>
      <c r="BI15" s="273"/>
      <c r="BJ15" s="272" t="str">
        <f t="shared" ref="BJ15" si="270">$AS16</f>
        <v>Fra</v>
      </c>
      <c r="BK15" s="271" t="str">
        <f t="shared" ref="BK15" si="271">$AS17</f>
        <v>Aus</v>
      </c>
      <c r="BL15" s="271" t="str">
        <f t="shared" ref="BL15" si="272">$AS18</f>
        <v>Per</v>
      </c>
      <c r="BM15" s="271" t="str">
        <f t="shared" ref="BM15" si="273">$AS19</f>
        <v>Den</v>
      </c>
      <c r="BN15" s="273"/>
      <c r="BO15"/>
      <c r="BP15" s="364" t="s">
        <v>233</v>
      </c>
      <c r="BR15" s="279"/>
      <c r="BT15" s="297"/>
      <c r="BU15" s="297"/>
      <c r="BZ15" s="297"/>
      <c r="CA15" s="290"/>
      <c r="CF15" s="297"/>
      <c r="CG15" s="290"/>
      <c r="CL15" s="297"/>
      <c r="CM15" s="290"/>
      <c r="CR15" s="297"/>
      <c r="CS15" s="290"/>
      <c r="CX15" s="297"/>
      <c r="CY15" s="290"/>
      <c r="DH15" s="348"/>
      <c r="DI15" s="349"/>
      <c r="DJ15" s="349"/>
      <c r="DK15" s="349"/>
      <c r="DL15" s="349"/>
      <c r="DM15" s="350"/>
      <c r="DN15" s="351"/>
      <c r="DO15" s="351"/>
      <c r="DP15" s="351" t="str">
        <f ca="1">IFERROR(OFFSET($Q$51,MATCH(LEFT($DN15),$Q$52:$Q$57,0),MATCH(VALUE(RIGHT($DN15)),$R$51:$Z$51,0)),"")</f>
        <v/>
      </c>
      <c r="DQ15" s="351" t="str">
        <f t="shared" ca="1" si="65"/>
        <v/>
      </c>
      <c r="DR15" s="353" t="str">
        <f t="shared" ca="1" si="66"/>
        <v/>
      </c>
      <c r="DS15" s="201"/>
      <c r="DT15" s="204"/>
      <c r="DU15" s="204"/>
      <c r="DV15" s="204"/>
      <c r="DW15" s="204"/>
      <c r="DX15" s="195"/>
      <c r="DY15" s="156"/>
      <c r="DZ15" s="156"/>
      <c r="EA15" s="156" t="str">
        <f ca="1">IFERROR(OFFSET($Q$51,MATCH(LEFT($DN15),$Q$52:$Q$57,0),MATCH(VALUE(RIGHT($DN15)),$R$51:$Z$51,0)),"")</f>
        <v/>
      </c>
      <c r="EB15" s="156" t="str">
        <f t="shared" ca="1" si="70"/>
        <v/>
      </c>
      <c r="EC15" s="156" t="str">
        <f ca="1">IF(OR(AC15&lt;1,EB15=""),"",IF(LEFT(EB15,3)="Noo","NIe",LEFT(EB15,3))&amp;IF(ISERROR(MATCH(EB15,$Q:$Q,0)),"?",""))</f>
        <v/>
      </c>
      <c r="ED15" s="270" t="str">
        <f t="shared" si="4"/>
        <v>Fra-Aus</v>
      </c>
      <c r="EE15" s="270" t="str">
        <f t="shared" si="5"/>
        <v/>
      </c>
      <c r="EF15" s="270" t="str">
        <f t="shared" si="5"/>
        <v/>
      </c>
      <c r="EG15" s="271" t="str">
        <f t="shared" si="6"/>
        <v/>
      </c>
      <c r="EH15" s="271" t="str">
        <f t="shared" si="7"/>
        <v/>
      </c>
      <c r="EI15" s="271" t="str">
        <f t="shared" si="8"/>
        <v/>
      </c>
      <c r="EJ15" s="271" t="str">
        <f t="shared" si="71"/>
        <v/>
      </c>
      <c r="EK15" s="271"/>
      <c r="EL15" s="272" t="str">
        <f t="shared" ref="EL15" si="274">$AS16</f>
        <v>Fra</v>
      </c>
      <c r="EM15" s="271" t="str">
        <f t="shared" ref="EM15" si="275">$AS17</f>
        <v>Aus</v>
      </c>
      <c r="EN15" s="271" t="str">
        <f t="shared" ref="EN15" si="276">$AS18</f>
        <v>Per</v>
      </c>
      <c r="EO15" s="271" t="str">
        <f t="shared" ref="EO15" si="277">$AS19</f>
        <v>Den</v>
      </c>
      <c r="EP15" s="272" t="str">
        <f t="shared" si="9"/>
        <v/>
      </c>
      <c r="EQ15" s="272"/>
      <c r="ER15" s="272" t="str">
        <f t="shared" ref="ER15" si="278">$AS16</f>
        <v>Fra</v>
      </c>
      <c r="ES15" s="271" t="str">
        <f t="shared" ref="ES15" si="279">$AS17</f>
        <v>Aus</v>
      </c>
      <c r="ET15" s="271" t="str">
        <f t="shared" ref="ET15" si="280">$AS18</f>
        <v>Per</v>
      </c>
      <c r="EU15" s="271" t="str">
        <f t="shared" ref="EU15" si="281">$AS19</f>
        <v>Den</v>
      </c>
      <c r="EV15" s="273"/>
      <c r="EW15" s="272" t="str">
        <f t="shared" ref="EW15" si="282">$AS16</f>
        <v>Fra</v>
      </c>
      <c r="EX15" s="271" t="str">
        <f t="shared" ref="EX15" si="283">$AS17</f>
        <v>Aus</v>
      </c>
      <c r="EY15" s="271" t="str">
        <f t="shared" ref="EY15" si="284">$AS18</f>
        <v>Per</v>
      </c>
      <c r="EZ15" s="271" t="str">
        <f t="shared" ref="EZ15" si="285">$AS19</f>
        <v>Den</v>
      </c>
      <c r="FA15" s="273"/>
      <c r="FB15" s="272" t="str">
        <f t="shared" ref="FB15" si="286">$AS16</f>
        <v>Fra</v>
      </c>
      <c r="FC15" s="271" t="str">
        <f t="shared" ref="FC15" si="287">$AS17</f>
        <v>Aus</v>
      </c>
      <c r="FD15" s="271" t="str">
        <f t="shared" ref="FD15" si="288">$AS18</f>
        <v>Per</v>
      </c>
      <c r="FE15" s="271" t="str">
        <f t="shared" ref="FE15" si="289">$AS19</f>
        <v>Den</v>
      </c>
      <c r="FF15" s="273"/>
      <c r="FG15"/>
      <c r="FH15" s="364" t="s">
        <v>233</v>
      </c>
      <c r="FJ15" s="279"/>
      <c r="FL15" s="297"/>
      <c r="FM15" s="297"/>
      <c r="FR15" s="297"/>
      <c r="FS15" s="290"/>
      <c r="FX15" s="297"/>
      <c r="FY15" s="290"/>
      <c r="GD15" s="297"/>
      <c r="GE15" s="290"/>
      <c r="GJ15" s="297"/>
      <c r="GK15" s="290"/>
      <c r="GP15" s="297"/>
      <c r="GQ15" s="290"/>
      <c r="GZ15"/>
      <c r="HA15"/>
      <c r="HB15"/>
      <c r="HC15"/>
      <c r="HD15"/>
      <c r="HE15"/>
      <c r="HF15"/>
      <c r="HG15"/>
      <c r="HH15"/>
    </row>
    <row r="16" spans="1:216" x14ac:dyDescent="0.25">
      <c r="A16" s="41">
        <v>6</v>
      </c>
      <c r="B16" s="42">
        <v>43267</v>
      </c>
      <c r="C16" s="43">
        <v>0.75</v>
      </c>
      <c r="D16" s="44" t="s">
        <v>256</v>
      </c>
      <c r="E16" s="45" t="s">
        <v>132</v>
      </c>
      <c r="F16" s="238" t="s">
        <v>265</v>
      </c>
      <c r="G16" s="239" t="s">
        <v>266</v>
      </c>
      <c r="H16" s="56"/>
      <c r="I16" s="57"/>
      <c r="J16" s="49"/>
      <c r="K16" s="50" t="str">
        <f t="shared" si="0"/>
        <v/>
      </c>
      <c r="L16" s="51">
        <v>10</v>
      </c>
      <c r="M16" s="49"/>
      <c r="N16" s="58"/>
      <c r="O16" s="59"/>
      <c r="P16" s="60" t="s">
        <v>144</v>
      </c>
      <c r="Q16" s="257" t="s">
        <v>115</v>
      </c>
      <c r="R16" s="382">
        <f t="shared" ref="R16:R19" ca="1" si="290">COUNT(AZ16:BC16)</f>
        <v>0</v>
      </c>
      <c r="S16" s="382">
        <f t="shared" ca="1" si="124"/>
        <v>0</v>
      </c>
      <c r="T16" s="382">
        <f t="shared" ca="1" si="125"/>
        <v>0</v>
      </c>
      <c r="U16" s="382">
        <f t="shared" ca="1" si="126"/>
        <v>0</v>
      </c>
      <c r="V16" s="383">
        <f t="shared" ref="V16:V19" ca="1" si="291">BD16</f>
        <v>0</v>
      </c>
      <c r="W16" s="384">
        <f t="shared" ref="W16:W19" ca="1" si="292">BN16</f>
        <v>0</v>
      </c>
      <c r="X16" s="385">
        <f t="shared" ca="1" si="129"/>
        <v>0</v>
      </c>
      <c r="Y16" s="386">
        <f t="shared" ref="Y16:Y19" ca="1" si="293">BI16</f>
        <v>0</v>
      </c>
      <c r="Z16" s="387" t="str">
        <f ca="1">IF(SUM(OFFSET(R$4:R$7,$AX16,0))=0,"",IFERROR(DG16,"")&amp;IF(SUM(OFFSET(R$4:R$7,$AX16,0))&lt;12,"?",""))</f>
        <v/>
      </c>
      <c r="AA16" s="50" t="str">
        <f ca="1">IF(AK16="","",(IF(V16=AG16,1)+IF(W16=AH16,1)+IF(X16=AI16,1)+IF(Y16=AJ16,1)+IF(Z16=AK16,1))/5*AB16)</f>
        <v/>
      </c>
      <c r="AB16" s="390">
        <v>5</v>
      </c>
      <c r="AC16" s="388">
        <f t="shared" ca="1" si="131"/>
        <v>0</v>
      </c>
      <c r="AD16" s="382">
        <f t="shared" ca="1" si="132"/>
        <v>0</v>
      </c>
      <c r="AE16" s="382">
        <f t="shared" ca="1" si="133"/>
        <v>0</v>
      </c>
      <c r="AF16" s="382">
        <f t="shared" ca="1" si="134"/>
        <v>0</v>
      </c>
      <c r="AG16" s="383">
        <f t="shared" ca="1" si="135"/>
        <v>0</v>
      </c>
      <c r="AH16" s="384">
        <f t="shared" ca="1" si="136"/>
        <v>0</v>
      </c>
      <c r="AI16" s="385">
        <f t="shared" ref="AI16:AI19" ca="1" si="294">AH16-AJ16</f>
        <v>0</v>
      </c>
      <c r="AJ16" s="386">
        <f t="shared" ca="1" si="138"/>
        <v>0</v>
      </c>
      <c r="AK16" s="389" t="str">
        <f ca="1">IF(SUM(OFFSET(AC$4:AC$7,$AX16,0))=0,"",IFERROR($GY16,"")&amp;IF(SUM(OFFSET(AC$4:AC$7,$AX16,0))&lt;12,"?",""))</f>
        <v/>
      </c>
      <c r="AL16" s="270" t="str">
        <f t="shared" si="1"/>
        <v>Per-Den</v>
      </c>
      <c r="AM16" s="270" t="str">
        <f t="shared" si="2"/>
        <v/>
      </c>
      <c r="AN16" s="270" t="str">
        <f t="shared" si="2"/>
        <v/>
      </c>
      <c r="AO16" s="271" t="str">
        <f t="shared" si="27"/>
        <v/>
      </c>
      <c r="AP16" s="271" t="str">
        <f t="shared" si="28"/>
        <v/>
      </c>
      <c r="AQ16" s="271" t="str">
        <f t="shared" si="29"/>
        <v/>
      </c>
      <c r="AR16" s="271" t="str">
        <f t="shared" si="30"/>
        <v/>
      </c>
      <c r="AS16" s="274" t="str">
        <f t="shared" ref="AS16:AS43" si="295">LEFT($Q16,3)</f>
        <v>Fra</v>
      </c>
      <c r="AT16" s="272" t="str">
        <f t="shared" ref="AT16:AW19" ca="1" si="296">IFERROR(VLOOKUP($AS16&amp;"-"&amp;OFFSET(AT$3,MATCH($E16,$E:$E,0)-MATCH($E$4,$E:$E,0),0),$AL:$AR,4,0),"")</f>
        <v/>
      </c>
      <c r="AU16" s="271" t="str">
        <f t="shared" ca="1" si="296"/>
        <v/>
      </c>
      <c r="AV16" s="271" t="str">
        <f t="shared" ca="1" si="296"/>
        <v/>
      </c>
      <c r="AW16" s="271" t="str">
        <f t="shared" ca="1" si="296"/>
        <v/>
      </c>
      <c r="AX16" s="272">
        <f t="shared" si="3"/>
        <v>12</v>
      </c>
      <c r="AY16" s="272">
        <v>1</v>
      </c>
      <c r="AZ16" s="272" t="str">
        <f t="shared" ref="AZ16:BC19" ca="1" si="297">IFERROR(VLOOKUP($AS16&amp;"-"&amp;OFFSET(AZ$3,MATCH($E16,$E:$E,0)-MATCH($E$4,$E:$E,0),0),$AL:$AR,5,0),"")</f>
        <v/>
      </c>
      <c r="BA16" s="271" t="str">
        <f t="shared" ca="1" si="297"/>
        <v/>
      </c>
      <c r="BB16" s="271" t="str">
        <f t="shared" ca="1" si="297"/>
        <v/>
      </c>
      <c r="BC16" s="271" t="str">
        <f t="shared" ca="1" si="297"/>
        <v/>
      </c>
      <c r="BD16" s="273">
        <f t="shared" ref="BD16:BD19" ca="1" si="298">SUM(AZ16:BC16)</f>
        <v>0</v>
      </c>
      <c r="BE16" s="272" t="str">
        <f t="shared" ref="BE16:BH19" ca="1" si="299">IFERROR(VLOOKUP($AS16&amp;"-"&amp;OFFSET(BE$3,MATCH($E16,$E:$E,0)-MATCH($E$4,$E:$E,0),0),$AL:$AR,6,0),"")</f>
        <v/>
      </c>
      <c r="BF16" s="271" t="str">
        <f t="shared" ca="1" si="299"/>
        <v/>
      </c>
      <c r="BG16" s="271" t="str">
        <f t="shared" ca="1" si="299"/>
        <v/>
      </c>
      <c r="BH16" s="271" t="str">
        <f t="shared" ca="1" si="299"/>
        <v/>
      </c>
      <c r="BI16" s="273">
        <f t="shared" ref="BI16:BI19" ca="1" si="300">SUM(BE16:BH16)</f>
        <v>0</v>
      </c>
      <c r="BJ16" s="272" t="str">
        <f t="shared" ref="BJ16:BM19" ca="1" si="301">IFERROR(VLOOKUP($AS16&amp;"-"&amp;OFFSET(BJ$3,MATCH($E16,$E:$E,0)-MATCH($E$4,$E:$E,0),0),$AL:$AR,2,0),"")</f>
        <v/>
      </c>
      <c r="BK16" s="271" t="str">
        <f t="shared" ca="1" si="301"/>
        <v/>
      </c>
      <c r="BL16" s="271" t="str">
        <f t="shared" ca="1" si="301"/>
        <v/>
      </c>
      <c r="BM16" s="271" t="str">
        <f t="shared" ca="1" si="301"/>
        <v/>
      </c>
      <c r="BN16" s="273">
        <f t="shared" ref="BN16:BN19" ca="1" si="302">SUM(BJ16:BM16)</f>
        <v>0</v>
      </c>
      <c r="BO16"/>
      <c r="BP16" s="364" t="s">
        <v>232</v>
      </c>
      <c r="BQ16" s="275">
        <f t="shared" ref="BQ16:BQ19" ca="1" si="303">RANK($BD16,OFFSET($BD$4:$BD$7,$AX16,0),0)</f>
        <v>1</v>
      </c>
      <c r="BR16" s="280">
        <f ca="1">BD16+(IF(COUNTIF(OFFSET($BQ$4:$BQ$7,$AX16,0),$BQ16)&gt;1,IF($R16&gt;0,(MAX(OFFSET($R$4:$R$7,$AX16,0))-$R16)*0.1,)))*10^BR$3</f>
        <v>0</v>
      </c>
      <c r="BS16" s="303">
        <f t="shared" ref="BS16:BS19" ca="1" si="304">RANK($BR16,OFFSET($BR$4:$BR$7,$AX16,0),0)</f>
        <v>1</v>
      </c>
      <c r="BT16" s="293">
        <f t="shared" ref="BT16:BT19" ca="1" si="305">COUNTIF(OFFSET(BS$4:BS$7,$AX16,0),BS16)</f>
        <v>4</v>
      </c>
      <c r="BU16" s="293">
        <f t="shared" ref="BU16:BU19" ca="1" si="306">COUNTIF(OFFSET(BS16,1-$AY16,0,$AY16),BS16)</f>
        <v>1</v>
      </c>
      <c r="BV16" s="287" t="str">
        <f t="shared" ref="BV16:BV19" ca="1" si="307">IF(COUNTIF(OFFSET(BS$4:BS$7,$AX16,0),BS16)&gt;1,       TEXT(BT16,"00")&amp;" x "&amp;TEXT(BS16,"00")&amp;"e - "&amp;       TEXT(BU16,"00"),"")</f>
        <v>04 x 01e - 01</v>
      </c>
      <c r="BW16" s="281" t="str">
        <f t="shared" ref="BW16:BW19" ca="1" si="308">IF(BV16="","",
IF(BT16=2,MATCH(LEFT(BV16,LEN(BV16)-2)&amp;TEXT(IF(VALUE(RIGHT(BV16,2))&gt;1,1,2),"00"),OFFSET(BV16,1-$AY16,0,4),0),"")&amp;
IF(BT16=3,MATCH(LEFT(BV16,LEN(BV16)-2)&amp;TEXT(IF(VALUE(RIGHT(BV16,2))&gt;1,1,2),"00"),OFFSET(BV16,1-$AY16,0,4),0)&amp;"/"&amp;
                      MATCH(LEFT(BV16,LEN(BV16)-2)&amp;TEXT(IF(VALUE(RIGHT(BV16,2))&gt;2,2,3),"00"),OFFSET(BV16,1-$AY16,0,4),0),"")&amp;
IF(BT16=4,MATCH(LEFT(BV16,LEN(BV16)-2)&amp;TEXT(IF(VALUE(RIGHT(BV16,2))&gt;1,1,2),"00"),OFFSET(BV16,1-$AY16,0,4),0)&amp;"/"&amp;
                      MATCH(LEFT(BV16,LEN(BV16)-2)&amp;TEXT(IF(VALUE(RIGHT(BV16,2))&gt;2,2,3),"00"),OFFSET(BV16,1-$AY16,0,4),0)&amp;"/"&amp;
                      MATCH(LEFT(BV16,LEN(BV16)-2)&amp;TEXT(IF(VALUE(RIGHT(BV16,2))&gt;3,3,4),"00"),OFFSET(BV16,1-$AY16,0,4),0),""))</f>
        <v>2/3/4</v>
      </c>
      <c r="BX16" s="300" t="e">
        <f t="shared" ref="BX16:BX19" ca="1" si="309">BR16+(
IF(BT16=2,OFFSET($AZ16,0,BW16-1))+
IF(BT16=3,OFFSET($AZ16,0,VALUE(MID(BW16,1,1))-1)+
                     OFFSET($AZ16,0,VALUE(MID(BW16,3,1))-1))+
IF(BT16=4,OFFSET($AZ16,0,VALUE(MID(BW16,1,1))-1)+
                     OFFSET($AZ16,0,VALUE(MID(BW16,3,1))-1)+
                     OFFSET($AZ16,0,VALUE(MID(BW16,5,1))-1))
)*10^BX$3</f>
        <v>#VALUE!</v>
      </c>
      <c r="BY16" s="303" t="e">
        <f t="shared" ref="BY16:BY19" ca="1" si="310">RANK(BX16,OFFSET(BX$4:BX$7,$AX16,0))</f>
        <v>#VALUE!</v>
      </c>
      <c r="BZ16" s="293">
        <f t="shared" ref="BZ16:BZ19" ca="1" si="311">COUNTIF(OFFSET(BY$4:BY$7,$AX16,0),BY16)</f>
        <v>4</v>
      </c>
      <c r="CA16" s="293">
        <f t="shared" ref="CA16:CA19" ca="1" si="312">COUNTIF(OFFSET(BY16,1-$AY16,0,$AY16),BY16)</f>
        <v>1</v>
      </c>
      <c r="CB16" s="287" t="e">
        <f t="shared" ref="CB16:CB19" ca="1" si="313">IF(COUNTIF(OFFSET(BY$4:BY$7,$AX16,0),BY16)&gt;1,       TEXT(BZ16,"00")&amp;" x "&amp;TEXT(BY16,"00")&amp;"e - "&amp;       TEXT(CA16,"00"),"")</f>
        <v>#VALUE!</v>
      </c>
      <c r="CC16" s="281" t="e">
        <f t="shared" ref="CC16:CC19" ca="1" si="314">IF(CB16="","",
IF(BZ16=2,MATCH(LEFT(CB16,LEN(CB16)-2)&amp;TEXT(IF(VALUE(RIGHT(CB16,2))&gt;1,1,2),"00"),OFFSET(CB16,1-$AY16,0,4),0),"")&amp;
IF(BZ16=3,MATCH(LEFT(CB16,LEN(CB16)-2)&amp;TEXT(IF(VALUE(RIGHT(CB16,2))&gt;1,1,2),"00"),OFFSET(CB16,1-$AY16,0,4),0)&amp;"/"&amp;
                      MATCH(LEFT(CB16,LEN(CB16)-2)&amp;TEXT(IF(VALUE(RIGHT(CB16,2))&gt;2,2,3),"00"),OFFSET(CB16,1-$AY16,0,4),0),"")&amp;
IF(BZ16=4,MATCH(LEFT(CB16,LEN(CB16)-2)&amp;TEXT(IF(VALUE(RIGHT(CB16,2))&gt;1,1,2),"00"),OFFSET(CB16,1-$AY16,0,4),0)&amp;"/"&amp;
                      MATCH(LEFT(CB16,LEN(CB16)-2)&amp;TEXT(IF(VALUE(RIGHT(CB16,2))&gt;2,2,3),"00"),OFFSET(CB16,1-$AY16,0,4),0)&amp;"/"&amp;
                      MATCH(LEFT(CB16,LEN(CB16)-2)&amp;TEXT(IF(VALUE(RIGHT(CB16,2))&gt;3,3,4),"00"),OFFSET(CB16,1-$AY16,0,4),0),""))</f>
        <v>#VALUE!</v>
      </c>
      <c r="CD16" s="306" t="e">
        <f t="shared" ref="CD16:CD19" ca="1" si="315">BX16+(
IF(BZ16=2,OFFSET($BE16,0,CC16-1))+
IF(BZ16=3,OFFSET($BE16,0,VALUE(MID(CC16,1,1))-1)+
                     OFFSET($BE16,0,VALUE(MID(CC16,3,1))-1))+
IF(BZ16=4,OFFSET($BE16,0,VALUE(MID(CC16,1,1))-1)+
                     OFFSET($BE16,0,VALUE(MID(CC16,3,1))-1)+
                     OFFSET($BE16,0,VALUE(MID(CC16,5,1))-1))
)*10^CD$3</f>
        <v>#VALUE!</v>
      </c>
      <c r="CE16" s="303" t="e">
        <f t="shared" ref="CE16:CE19" ca="1" si="316">RANK(CD16,OFFSET(CD$4:CD$7,$AX16,0))</f>
        <v>#VALUE!</v>
      </c>
      <c r="CF16" s="293">
        <f t="shared" ref="CF16:CF19" ca="1" si="317">COUNTIF(OFFSET(CE$4:CE$7,$AX16,0),CE16)</f>
        <v>4</v>
      </c>
      <c r="CG16" s="293">
        <f t="shared" ref="CG16:CG19" ca="1" si="318">COUNTIF(OFFSET(CE16,1-$AY16,0,$AY16),CE16)</f>
        <v>1</v>
      </c>
      <c r="CH16" s="287" t="e">
        <f t="shared" ref="CH16:CH19" ca="1" si="319">IF(COUNTIF(OFFSET(CE$4:CE$7,$AX16,0),CE16)&gt;1,       TEXT(CF16,"00")&amp;" x "&amp;TEXT(CE16,"00")&amp;"e - "&amp;       TEXT(CG16,"00"),"")</f>
        <v>#VALUE!</v>
      </c>
      <c r="CI16" s="281" t="e">
        <f t="shared" ref="CI16:CI19" ca="1" si="320">IF(CH16="","",
IF(CF16=2,MATCH(LEFT(CH16,LEN(CH16)-2)&amp;TEXT(IF(VALUE(RIGHT(CH16,2))&gt;1,1,2),"00"),OFFSET(CH16,1-$AY16,0,4),0),"")&amp;
IF(CF16=3,MATCH(LEFT(CH16,LEN(CH16)-2)&amp;TEXT(IF(VALUE(RIGHT(CH16,2))&gt;1,1,2),"00"),OFFSET(CH16,1-$AY16,0,4),0)&amp;"/"&amp;
                      MATCH(LEFT(CH16,LEN(CH16)-2)&amp;TEXT(IF(VALUE(RIGHT(CH16,2))&gt;2,2,3),"00"),OFFSET(CH16,1-$AY16,0,4),0),"")&amp;
IF(CF16=4,MATCH(LEFT(CH16,LEN(CH16)-2)&amp;TEXT(IF(VALUE(RIGHT(CH16,2))&gt;1,1,2),"00"),OFFSET(CH16,1-$AY16,0,4),0)&amp;"/"&amp;
                      MATCH(LEFT(CH16,LEN(CH16)-2)&amp;TEXT(IF(VALUE(RIGHT(CH16,2))&gt;2,2,3),"00"),OFFSET(CH16,1-$AY16,0,4),0)&amp;"/"&amp;
                      MATCH(LEFT(CH16,LEN(CH16)-2)&amp;TEXT(IF(VALUE(RIGHT(CH16,2))&gt;3,3,4),"00"),OFFSET(CH16,1-$AY16,0,4),0),""))</f>
        <v>#VALUE!</v>
      </c>
      <c r="CJ16" s="309" t="e">
        <f t="shared" ref="CJ16:CJ19" ca="1" si="321">CD16+(
IF(CF16=2,OFFSET($BJ16,0,CI16-1))+
IF(CF16=3,OFFSET($BJ16,0,VALUE(MID(CI16,1,1))-1)+
                     OFFSET($BJ16,0,VALUE(MID(CI16,3,1))-1))+
IF(CF16=4,OFFSET($BJ16,0,VALUE(MID(CI16,1,1))-1)+
                     OFFSET($BJ16,0,VALUE(MID(CI16,3,1))-1)+
                     OFFSET($BJ16,0,VALUE(MID(CI16,5,1))-1))
)*10^CJ$3</f>
        <v>#VALUE!</v>
      </c>
      <c r="CK16" s="303" t="e">
        <f t="shared" ref="CK16:CK19" ca="1" si="322">RANK(CJ16,OFFSET(CJ$4:CJ$7,$AX16,0))</f>
        <v>#VALUE!</v>
      </c>
      <c r="CL16" s="293">
        <f t="shared" ref="CL16:CL19" ca="1" si="323">COUNTIF(OFFSET(CK$4:CK$7,$AX16,0),CK16)</f>
        <v>4</v>
      </c>
      <c r="CM16" s="293">
        <f t="shared" ref="CM16:CM19" ca="1" si="324">COUNTIF(OFFSET(CK16,1-$AY16,0,$AY16),CK16)</f>
        <v>1</v>
      </c>
      <c r="CN16" s="287" t="e">
        <f t="shared" ref="CN16:CN19" ca="1" si="325">IF(COUNTIF(OFFSET(CK$4:CK$7,$AX16,0),CK16)&gt;1,       TEXT(CL16,"00")&amp;" x "&amp;TEXT(CK16,"00")&amp;"e - "&amp;       TEXT(CM16,"00"),"")</f>
        <v>#VALUE!</v>
      </c>
      <c r="CO16" s="281" t="e">
        <f t="shared" ref="CO16:CO19" ca="1" si="326">IF(CN16="","",
IF(CL16=2,MATCH(LEFT(CN16,LEN(CN16)-2)&amp;TEXT(IF(VALUE(RIGHT(CN16,2))&gt;1,1,2),"00"),OFFSET(CN16,1-$AY16,0,4),0),"")&amp;
IF(CL16=3,MATCH(LEFT(CN16,LEN(CN16)-2)&amp;TEXT(IF(VALUE(RIGHT(CN16,2))&gt;1,1,2),"00"),OFFSET(CN16,1-$AY16,0,4),0)&amp;"/"&amp;
                      MATCH(LEFT(CN16,LEN(CN16)-2)&amp;TEXT(IF(VALUE(RIGHT(CN16,2))&gt;2,2,3),"00"),OFFSET(CN16,1-$AY16,0,4),0),"")&amp;
IF(CL16=4,MATCH(LEFT(CN16,LEN(CN16)-2)&amp;TEXT(IF(VALUE(RIGHT(CN16,2))&gt;1,1,2),"00"),OFFSET(CN16,1-$AY16,0,4),0)&amp;"/"&amp;
                      MATCH(LEFT(CN16,LEN(CN16)-2)&amp;TEXT(IF(VALUE(RIGHT(CN16,2))&gt;2,2,3),"00"),OFFSET(CN16,1-$AY16,0,4),0)&amp;"/"&amp;
                      MATCH(LEFT(CN16,LEN(CN16)-2)&amp;TEXT(IF(VALUE(RIGHT(CN16,2))&gt;3,3,4),"00"),OFFSET(CN16,1-$AY16,0,4),0),""))</f>
        <v>#VALUE!</v>
      </c>
      <c r="CP16" s="312" t="e">
        <f t="shared" ref="CP16:CP19" ca="1" si="327">CJ16+(
IF(CL16=2,OFFSET($AZ16,0,CO16-1))+
IF(CL16=3,OFFSET($AZ16,0,VALUE(MID(CO16,1,1))-1)+
                     OFFSET($AZ16,0,VALUE(MID(CO16,3,1))-1))+
IF(CL16=4,OFFSET($AZ16,0,VALUE(MID(CO16,1,1))-1)+
                     OFFSET($AZ16,0,VALUE(MID(CO16,3,1))-1)+
                     OFFSET($AZ16,0,VALUE(MID(CO16,5,1))-1))
)*10^CP$3</f>
        <v>#VALUE!</v>
      </c>
      <c r="CQ16" s="303" t="e">
        <f t="shared" ref="CQ16:CQ19" ca="1" si="328">RANK(CP16,OFFSET(CP$4:CP$7,$AX16,0))</f>
        <v>#VALUE!</v>
      </c>
      <c r="CR16" s="293">
        <f t="shared" ref="CR16:CR19" ca="1" si="329">COUNTIF(OFFSET(CQ$4:CQ$7,$AX16,0),CQ16)</f>
        <v>4</v>
      </c>
      <c r="CS16" s="293">
        <f t="shared" ref="CS16:CS19" ca="1" si="330">COUNTIF(OFFSET(CQ16,1-$AY16,0,$AY16),CQ16)</f>
        <v>1</v>
      </c>
      <c r="CT16" s="287" t="e">
        <f t="shared" ref="CT16:CT19" ca="1" si="331">IF(COUNTIF(OFFSET(CQ$4:CQ$7,$AX16,0),CQ16)&gt;1,       TEXT(CR16,"00")&amp;" x "&amp;TEXT(CQ16,"00")&amp;"e - "&amp;       TEXT(CS16,"00"),"")</f>
        <v>#VALUE!</v>
      </c>
      <c r="CU16" s="281" t="e">
        <f t="shared" ref="CU16:CU19" ca="1" si="332">IF(CT16="","",
IF(CR16=2,MATCH(LEFT(CT16,LEN(CT16)-2)&amp;TEXT(IF(VALUE(RIGHT(CT16,2))&gt;1,1,2),"00"),OFFSET(CT16,1-$AY16,0,4),0),"")&amp;
IF(CR16=3,MATCH(LEFT(CT16,LEN(CT16)-2)&amp;TEXT(IF(VALUE(RIGHT(CT16,2))&gt;1,1,2),"00"),OFFSET(CT16,1-$AY16,0,4),0)&amp;"/"&amp;
                      MATCH(LEFT(CT16,LEN(CT16)-2)&amp;TEXT(IF(VALUE(RIGHT(CT16,2))&gt;2,2,3),"00"),OFFSET(CT16,1-$AY16,0,4),0),"")&amp;
IF(CR16=4,MATCH(LEFT(CT16,LEN(CT16)-2)&amp;TEXT(IF(VALUE(RIGHT(CT16,2))&gt;1,1,2),"00"),OFFSET(CT16,1-$AY16,0,4),0)&amp;"/"&amp;
                      MATCH(LEFT(CT16,LEN(CT16)-2)&amp;TEXT(IF(VALUE(RIGHT(CT16,2))&gt;2,2,3),"00"),OFFSET(CT16,1-$AY16,0,4),0)&amp;"/"&amp;
                      MATCH(LEFT(CT16,LEN(CT16)-2)&amp;TEXT(IF(VALUE(RIGHT(CT16,2))&gt;3,3,4),"00"),OFFSET(CT16,1-$AY16,0,4),0),""))</f>
        <v>#VALUE!</v>
      </c>
      <c r="CV16" s="315" t="e">
        <f t="shared" ref="CV16:CV19" ca="1" si="333">CP16+(
IF(CR16=2,OFFSET($BE16,0,CU16-1))+
IF(CR16=3,OFFSET($BE16,0,VALUE(MID(CU16,1,1))-1)+
                     OFFSET($BE16,0,VALUE(MID(CU16,3,1))-1))+
IF(CR16=4,OFFSET($BE16,0,VALUE(MID(CU16,1,1))-1)+
                     OFFSET($BE16,0,VALUE(MID(CU16,3,1))-1)+
                     OFFSET($BE16,0,VALUE(MID(CU16,5,1))-1))
)*10^CV$3</f>
        <v>#VALUE!</v>
      </c>
      <c r="CW16" s="303" t="e">
        <f t="shared" ref="CW16:CW19" ca="1" si="334">RANK(CV16,OFFSET(CV$4:CV$7,$AX16,0))</f>
        <v>#VALUE!</v>
      </c>
      <c r="CX16" s="293">
        <f t="shared" ref="CX16:CX19" ca="1" si="335">COUNTIF(OFFSET(CW$4:CW$7,$AX16,0),CW16)</f>
        <v>4</v>
      </c>
      <c r="CY16" s="293">
        <f t="shared" ref="CY16:CY19" ca="1" si="336">COUNTIF(OFFSET(CW16,1-$AY16,0,$AY16),CW16)</f>
        <v>1</v>
      </c>
      <c r="CZ16" s="287" t="e">
        <f t="shared" ref="CZ16:CZ19" ca="1" si="337">IF(COUNTIF(OFFSET(CW$4:CW$7,$AX16,0),CW16)&gt;1,       TEXT(CX16,"00")&amp;" x "&amp;TEXT(CW16,"00")&amp;"e - "&amp;       TEXT(CY16,"00"),"")</f>
        <v>#VALUE!</v>
      </c>
      <c r="DA16" s="281" t="e">
        <f t="shared" ref="DA16:DA19" ca="1" si="338">IF(CZ16="","",
IF(CX16=2,MATCH(LEFT(CZ16,LEN(CZ16)-2)&amp;TEXT(IF(VALUE(RIGHT(CZ16,2))&gt;1,1,2),"00"),OFFSET(CZ16,1-$AY16,0,4),0),"")&amp;
IF(CX16=3,MATCH(LEFT(CZ16,LEN(CZ16)-2)&amp;TEXT(IF(VALUE(RIGHT(CZ16,2))&gt;1,1,2),"00"),OFFSET(CZ16,1-$AY16,0,4),0)&amp;"/"&amp;
                      MATCH(LEFT(CZ16,LEN(CZ16)-2)&amp;TEXT(IF(VALUE(RIGHT(CZ16,2))&gt;2,2,3),"00"),OFFSET(CZ16,1-$AY16,0,4),0),"")&amp;
IF(CX16=4,MATCH(LEFT(CZ16,LEN(CZ16)-2)&amp;TEXT(IF(VALUE(RIGHT(CZ16,2))&gt;1,1,2),"00"),OFFSET(CZ16,1-$AY16,0,4),0)&amp;"/"&amp;
                      MATCH(LEFT(CZ16,LEN(CZ16)-2)&amp;TEXT(IF(VALUE(RIGHT(CZ16,2))&gt;2,2,3),"00"),OFFSET(CZ16,1-$AY16,0,4),0)&amp;"/"&amp;
                      MATCH(LEFT(CZ16,LEN(CZ16)-2)&amp;TEXT(IF(VALUE(RIGHT(CZ16,2))&gt;3,3,4),"00"),OFFSET(CZ16,1-$AY16,0,4),0),""))</f>
        <v>#VALUE!</v>
      </c>
      <c r="DB16" s="318" t="e">
        <f t="shared" ref="DB16:DB19" ca="1" si="339">CV16+(
IF(CX16=2,OFFSET($BJ16,0,DA16-1))+
IF(CX16=3,OFFSET($BJ16,0,VALUE(MID(DA16,1,1))-1)+
                     OFFSET($BJ16,0,VALUE(MID(DA16,3,1))-1))+
IF(CX16=4,OFFSET($BJ16,0,VALUE(MID(DA16,1,1))-1)+
                     OFFSET($BJ16,0,VALUE(MID(DA16,3,1))-1)+
                     OFFSET($BJ16,0,VALUE(MID(DA16,5,1))-1))
)*10^DB$3</f>
        <v>#VALUE!</v>
      </c>
      <c r="DC16" s="303" t="e">
        <f t="shared" ref="DC16:DC19" ca="1" si="340">RANK(DB16,OFFSET(DB$4:DB$7,$AX16,0))</f>
        <v>#VALUE!</v>
      </c>
      <c r="DD16" s="321" t="e">
        <f t="shared" ca="1" si="185"/>
        <v>#VALUE!</v>
      </c>
      <c r="DE16" s="281" t="e">
        <f t="shared" ref="DE16:DE19" ca="1" si="341">RANK(DD16,OFFSET(DD$4:DD$7,$AX16,0))</f>
        <v>#VALUE!</v>
      </c>
      <c r="DF16" s="324" t="e">
        <f t="shared" ca="1" si="187"/>
        <v>#VALUE!</v>
      </c>
      <c r="DG16" s="281" t="e">
        <f ca="1">RANK(DF16,OFFSET(DF$4:DF$7,$AX16,0))&amp;$E16</f>
        <v>#VALUE!</v>
      </c>
      <c r="DH16" s="348">
        <f ca="1">COUNTIF(OFFSET($DG$4:$DG$7,$AX16,0),$DN16)</f>
        <v>0</v>
      </c>
      <c r="DI16" s="357" t="str">
        <f ca="1">IFERROR(MATCH($DN16,OFFSET($DG$4:$DG$7,$AX16,0),0),"")</f>
        <v/>
      </c>
      <c r="DJ16" s="357" t="str">
        <f t="shared" ref="DJ16:DL19" ca="1" si="342">IF(DJ$3&lt;=COUNTIF(OFFSET($DG$4:$DG$7,$AX16,0),$DN16),DI16+MATCH($DN16,OFFSET(OFFSET($DG$4:$DG$7,$AX16,0),DI16,0),0),"")</f>
        <v/>
      </c>
      <c r="DK16" s="357" t="str">
        <f t="shared" ca="1" si="342"/>
        <v/>
      </c>
      <c r="DL16" s="357" t="str">
        <f t="shared" ca="1" si="342"/>
        <v/>
      </c>
      <c r="DM16" s="350" t="str">
        <f ca="1">CONCATENATE(DI16,DJ16,DK16,DL16)</f>
        <v/>
      </c>
      <c r="DN16" s="351" t="s">
        <v>290</v>
      </c>
      <c r="DO16" s="351" t="str">
        <f ca="1">IF(SUM(OFFSET($R$4:$R$7,$AX16,0))&lt;12,"",
IF($DH16=0,$DO15,
IF($DH16=1,OFFSET($Q$4,VALUE(DM16)-1+$AX16,0),
IF($DH16=2,OFFSET($AS$4,VALUE(MID(DM16,1,1))-1+$AX16,0)&amp;"/"&amp;OFFSET($AS$4,VALUE(MID(DM16,2,1))-1+$AX16,0),
IF($DH16=3,OFFSET($AS$4,VALUE(MID(DM16,1,1))-1+$AX16,0)&amp;"/"&amp;OFFSET($AS$4,VALUE(MID(DM16,2,1))-1+$AX16,0)&amp;"/"&amp;OFFSET($AS$4,VALUE(MID(DM16,3,1))-1+$AX16,0),
CONCATENATE(OFFSET($AS$4,$AX16,0),"/",OFFSET($AS$5,$AX16,0),"/",OFFSET($AS$6,$AX16,0),"/",OFFSET($AS$7,$AX16,0)))))))</f>
        <v/>
      </c>
      <c r="DP16" s="351" t="str">
        <f ca="1">IFERROR(OFFSET($Q$51,MATCH(RIGHT($DN16),$Q$52:$Q$59,0),MATCH(VALUE(LEFT($DN16)),$R$51:$Z$51,0)),"")</f>
        <v/>
      </c>
      <c r="DQ16" s="351" t="str">
        <f t="shared" ca="1" si="65"/>
        <v/>
      </c>
      <c r="DR16" s="353" t="str">
        <f t="shared" ca="1" si="66"/>
        <v/>
      </c>
      <c r="DS16" s="201">
        <f t="shared" ca="1" si="189"/>
        <v>0</v>
      </c>
      <c r="DT16" s="203" t="str">
        <f t="shared" ca="1" si="190"/>
        <v/>
      </c>
      <c r="DU16" s="203" t="str">
        <f t="shared" ca="1" si="191"/>
        <v/>
      </c>
      <c r="DV16" s="203" t="str">
        <f t="shared" ca="1" si="191"/>
        <v/>
      </c>
      <c r="DW16" s="203" t="str">
        <f t="shared" ca="1" si="191"/>
        <v/>
      </c>
      <c r="DX16" s="195" t="str">
        <f t="shared" ref="DX16:DX19" ca="1" si="343">CONCATENATE(DT16,DU16,DV16,DW16)</f>
        <v/>
      </c>
      <c r="DY16" s="156" t="s">
        <v>290</v>
      </c>
      <c r="DZ16" s="156" t="str">
        <f ca="1">IF(SUM(OFFSET($AC$4:$AC$7,$AX16,0))&lt;12,"",
IF($DS16=0,$DZ15,
IF($DS16=1,OFFSET($Q$4,VALUE(DX16)-1+$AX16,0),
IF($DS16=2,OFFSET($AS$4,VALUE(MID(DX16,1,1))-1+$AX16,0)&amp;"/"&amp;OFFSET($AS$4,VALUE(MID(DX16,2,1))-1+$AX16,0),
IF($DS16=3,OFFSET($AS$4,VALUE(MID(DX16,1,1))-1+$AX16,0)&amp;"/"&amp;OFFSET($AS$4,VALUE(MID(DX16,2,1))-1+$AX16,0)&amp;"/"&amp;OFFSET($AS$4,VALUE(MID(DX16,3,1))-1+$AX16,0),
CONCATENATE(OFFSET($AS$4,$AX16,0),"/",OFFSET($AS$5,$AX16,0),"/",OFFSET($AS$6,$AX16,0),"/",OFFSET($AS$7,$AX16,0)))))))</f>
        <v/>
      </c>
      <c r="EA16" s="156" t="str">
        <f ca="1">IFERROR(OFFSET($Q$51,MATCH(RIGHT($DY16),$Q$52:$Q$59,0),MATCH(VALUE(LEFT($DY16)),$AC$51:$AK$51,0)),"")</f>
        <v/>
      </c>
      <c r="EB16" s="156" t="str">
        <f t="shared" ca="1" si="70"/>
        <v/>
      </c>
      <c r="EC16" s="156" t="str">
        <f ca="1">IF(OR(AC16&lt;1,EB16=""),"",LEFT(EB16,3)&amp;IF(ISERROR(MATCH(EB16,$Q:$Q,0)),"?",""))</f>
        <v/>
      </c>
      <c r="ED16" s="270" t="str">
        <f t="shared" si="4"/>
        <v>Per-Den</v>
      </c>
      <c r="EE16" s="270" t="str">
        <f t="shared" si="5"/>
        <v/>
      </c>
      <c r="EF16" s="270" t="str">
        <f t="shared" si="5"/>
        <v/>
      </c>
      <c r="EG16" s="271" t="str">
        <f t="shared" si="6"/>
        <v/>
      </c>
      <c r="EH16" s="271" t="str">
        <f t="shared" si="7"/>
        <v/>
      </c>
      <c r="EI16" s="271" t="str">
        <f t="shared" si="8"/>
        <v/>
      </c>
      <c r="EJ16" s="271" t="str">
        <f t="shared" si="71"/>
        <v/>
      </c>
      <c r="EK16" s="274" t="str">
        <f t="shared" ref="EK16:EK43" si="344">LEFT($Q16,3)</f>
        <v>Fra</v>
      </c>
      <c r="EL16" s="272" t="str">
        <f t="shared" ref="EL16:EO19" ca="1" si="345">IFERROR(VLOOKUP($AS16&amp;"-"&amp;OFFSET(EL$3,MATCH($E16,$E:$E,0)-MATCH($E$4,$E:$E,0),0),$ED:$EK,4,0),"")</f>
        <v/>
      </c>
      <c r="EM16" s="271" t="str">
        <f t="shared" ca="1" si="345"/>
        <v/>
      </c>
      <c r="EN16" s="271" t="str">
        <f t="shared" ca="1" si="345"/>
        <v/>
      </c>
      <c r="EO16" s="271" t="str">
        <f t="shared" ca="1" si="345"/>
        <v/>
      </c>
      <c r="EP16" s="272">
        <f t="shared" si="9"/>
        <v>12</v>
      </c>
      <c r="EQ16" s="272">
        <v>1</v>
      </c>
      <c r="ER16" s="272" t="str">
        <f t="shared" ref="ER16:EU19" ca="1" si="346">IFERROR(VLOOKUP($AS16&amp;"-"&amp;OFFSET(ER$3,MATCH($E16,$E:$E,0)-MATCH($E$4,$E:$E,0),0),$ED:$EJ,5,0),"")</f>
        <v/>
      </c>
      <c r="ES16" s="271" t="str">
        <f t="shared" ca="1" si="346"/>
        <v/>
      </c>
      <c r="ET16" s="271" t="str">
        <f t="shared" ca="1" si="346"/>
        <v/>
      </c>
      <c r="EU16" s="271" t="str">
        <f t="shared" ca="1" si="346"/>
        <v/>
      </c>
      <c r="EV16" s="273">
        <f t="shared" ref="EV16:EV19" ca="1" si="347">SUM(ER16:EU16)</f>
        <v>0</v>
      </c>
      <c r="EW16" s="272" t="str">
        <f t="shared" ref="EW16:EZ19" ca="1" si="348">IFERROR(VLOOKUP($AS16&amp;"-"&amp;OFFSET(EW$3,MATCH($E16,$E:$E,0)-MATCH($E$4,$E:$E,0),0),$ED:$EJ,6,0),"")</f>
        <v/>
      </c>
      <c r="EX16" s="271" t="str">
        <f t="shared" ca="1" si="348"/>
        <v/>
      </c>
      <c r="EY16" s="271" t="str">
        <f t="shared" ca="1" si="348"/>
        <v/>
      </c>
      <c r="EZ16" s="271" t="str">
        <f t="shared" ca="1" si="348"/>
        <v/>
      </c>
      <c r="FA16" s="273">
        <f t="shared" ref="FA16:FA19" ca="1" si="349">SUM(EW16:EZ16)</f>
        <v>0</v>
      </c>
      <c r="FB16" s="272" t="str">
        <f t="shared" ref="FB16:FE19" ca="1" si="350">IFERROR(VLOOKUP($AS16&amp;"-"&amp;OFFSET(FB$3,MATCH($E16,$E:$E,0)-MATCH($E$4,$E:$E,0),0),$ED:$EJ,2,0),"")</f>
        <v/>
      </c>
      <c r="FC16" s="271" t="str">
        <f t="shared" ca="1" si="350"/>
        <v/>
      </c>
      <c r="FD16" s="271" t="str">
        <f t="shared" ca="1" si="350"/>
        <v/>
      </c>
      <c r="FE16" s="271" t="str">
        <f t="shared" ca="1" si="350"/>
        <v/>
      </c>
      <c r="FF16" s="273">
        <f t="shared" ref="FF16:FF19" ca="1" si="351">SUM(FB16:FE16)</f>
        <v>0</v>
      </c>
      <c r="FG16"/>
      <c r="FH16" s="364" t="s">
        <v>232</v>
      </c>
      <c r="FI16" s="275">
        <f ca="1">RANK($EV16,OFFSET($EV$4:$EV$7,$AX16,0),0)</f>
        <v>1</v>
      </c>
      <c r="FJ16" s="280">
        <f ca="1">EV16+(IF(COUNTIF(OFFSET($FI$4:$FI$7,$AX16,0),$FI16)&gt;1,IF($AC16&gt;0,(MAX(OFFSET($AC$4:$AC$7,$AX16,0))-$AC16)*0.1,)))*10^FJ$3</f>
        <v>0</v>
      </c>
      <c r="FK16" s="303">
        <f ca="1">RANK($FJ16,OFFSET($FJ$4:$FJ$7,$AX16,0),0)</f>
        <v>1</v>
      </c>
      <c r="FL16" s="293">
        <f t="shared" ref="FL16:FL19" ca="1" si="352">COUNTIF(OFFSET(FK$4:FK$7,$AX16,0),FK16)</f>
        <v>4</v>
      </c>
      <c r="FM16" s="293">
        <f t="shared" ref="FM16:FM19" ca="1" si="353">COUNTIF(OFFSET(FK16,1-$AY16,0,$AY16),FK16)</f>
        <v>1</v>
      </c>
      <c r="FN16" s="287" t="str">
        <f t="shared" ref="FN16:FN19" ca="1" si="354">IF(COUNTIF(OFFSET(FK$4:FK$7,$AX16,0),FK16)&gt;1,       TEXT(FL16,"00")&amp;" x "&amp;TEXT(FK16,"00")&amp;"e - "&amp;       TEXT(FM16,"00"),"")</f>
        <v>04 x 01e - 01</v>
      </c>
      <c r="FO16" s="281" t="str">
        <f t="shared" ref="FO16:FO19" ca="1" si="355">IF(FN16="","",
IF(FL16=2,MATCH(LEFT(FN16,LEN(FN16)-2)&amp;TEXT(IF(VALUE(RIGHT(FN16,2))&gt;1,1,2),"00"),OFFSET(FN16,1-$AY16,0,4),0),"")&amp;
IF(FL16=3,MATCH(LEFT(FN16,LEN(FN16)-2)&amp;TEXT(IF(VALUE(RIGHT(FN16,2))&gt;1,1,2),"00"),OFFSET(FN16,1-$AY16,0,4),0)&amp;"/"&amp;
                      MATCH(LEFT(FN16,LEN(FN16)-2)&amp;TEXT(IF(VALUE(RIGHT(FN16,2))&gt;2,2,3),"00"),OFFSET(FN16,1-$AY16,0,4),0),"")&amp;
IF(FL16=4,MATCH(LEFT(FN16,LEN(FN16)-2)&amp;TEXT(IF(VALUE(RIGHT(FN16,2))&gt;1,1,2),"00"),OFFSET(FN16,1-$AY16,0,4),0)&amp;"/"&amp;
                      MATCH(LEFT(FN16,LEN(FN16)-2)&amp;TEXT(IF(VALUE(RIGHT(FN16,2))&gt;2,2,3),"00"),OFFSET(FN16,1-$AY16,0,4),0)&amp;"/"&amp;
                      MATCH(LEFT(FN16,LEN(FN16)-2)&amp;TEXT(IF(VALUE(RIGHT(FN16,2))&gt;3,3,4),"00"),OFFSET(FN16,1-$AY16,0,4),0),""))</f>
        <v>2/3/4</v>
      </c>
      <c r="FP16" s="300" t="e">
        <f t="shared" ref="FP16:FP19" ca="1" si="356">FJ16+(
IF(FL16=2,OFFSET($ER16,0,VALUE(FO16)-1))+
IF(FL16=3,OFFSET($ER16,0,VALUE(MID(FO16,1,1))-1)+
                     OFFSET($ER16,0,VALUE(MID(FO16,3,1))-1))+
IF(FL16=4,OFFSET($ER16,0,VALUE(MID(FO16,1,1))-1)+
                     OFFSET($ER16,0,VALUE(MID(FO16,3,1))-1)+
                     OFFSET($ER16,0,VALUE(MID(FO16,5,1))-1))
)*10^FP$3</f>
        <v>#VALUE!</v>
      </c>
      <c r="FQ16" s="303" t="e">
        <f t="shared" ca="1" si="206"/>
        <v>#VALUE!</v>
      </c>
      <c r="FR16" s="293">
        <f t="shared" ref="FR16:FR19" ca="1" si="357">COUNTIF(OFFSET(FQ$4:FQ$7,$AX16,0),FQ16)</f>
        <v>4</v>
      </c>
      <c r="FS16" s="293">
        <f t="shared" ref="FS16:FS19" ca="1" si="358">COUNTIF(OFFSET(FQ16,1-$AY16,0,$AY16),FQ16)</f>
        <v>1</v>
      </c>
      <c r="FT16" s="287" t="e">
        <f t="shared" ref="FT16:FT19" ca="1" si="359">IF(COUNTIF(OFFSET(FQ$4:FQ$7,$AX16,0),FQ16)&gt;1,       TEXT(FR16,"00")&amp;" x "&amp;TEXT(FQ16,"00")&amp;"e - "&amp;       TEXT(FS16,"00"),"")</f>
        <v>#VALUE!</v>
      </c>
      <c r="FU16" s="281" t="e">
        <f t="shared" ref="FU16:FU19" ca="1" si="360">IF(FT16="","",
IF(FR16=2,MATCH(LEFT(FT16,LEN(FT16)-2)&amp;TEXT(IF(VALUE(RIGHT(FT16,2))&gt;1,1,2),"00"),OFFSET(FT16,1-$AY16,0,4),0),"")&amp;
IF(FR16=3,MATCH(LEFT(FT16,LEN(FT16)-2)&amp;TEXT(IF(VALUE(RIGHT(FT16,2))&gt;1,1,2),"00"),OFFSET(FT16,1-$AY16,0,4),0)&amp;"/"&amp;
                      MATCH(LEFT(FT16,LEN(FT16)-2)&amp;TEXT(IF(VALUE(RIGHT(FT16,2))&gt;2,2,3),"00"),OFFSET(FT16,1-$AY16,0,4),0),"")&amp;
IF(FR16=4,MATCH(LEFT(FT16,LEN(FT16)-2)&amp;TEXT(IF(VALUE(RIGHT(FT16,2))&gt;1,1,2),"00"),OFFSET(FT16,1-$AY16,0,4),0)&amp;"/"&amp;
                      MATCH(LEFT(FT16,LEN(FT16)-2)&amp;TEXT(IF(VALUE(RIGHT(FT16,2))&gt;2,2,3),"00"),OFFSET(FT16,1-$AY16,0,4),0)&amp;"/"&amp;
                      MATCH(LEFT(FT16,LEN(FT16)-2)&amp;TEXT(IF(VALUE(RIGHT(FT16,2))&gt;3,3,4),"00"),OFFSET(FT16,1-$AY16,0,4),0),""))</f>
        <v>#VALUE!</v>
      </c>
      <c r="FV16" s="306" t="e">
        <f t="shared" ref="FV16:FV19" ca="1" si="361">FP16+(
IF(FR16=2,OFFSET($EW16,0,FU16-1))+
IF(FR16=3,OFFSET($EW16,0,VALUE(MID(FU16,1,1))-1)+
                     OFFSET($EW16,0,VALUE(MID(FU16,3,1))-1))+
IF(FR16=4,OFFSET($EW16,0,VALUE(MID(FU16,1,1))-1)+
                     OFFSET($EW16,0,VALUE(MID(FU16,3,1))-1)+
                     OFFSET($EW16,0,VALUE(MID(FU16,5,1))-1))
)*10^FV$3</f>
        <v>#VALUE!</v>
      </c>
      <c r="FW16" s="303" t="e">
        <f t="shared" ref="FW16" ca="1" si="362">RANK(FV16,OFFSET(FV$4:FV$7,$AX16,0))</f>
        <v>#VALUE!</v>
      </c>
      <c r="FX16" s="293">
        <f t="shared" ref="FX16:FX19" ca="1" si="363">COUNTIF(OFFSET(FW$4:FW$7,$AX16,0),FW16)</f>
        <v>4</v>
      </c>
      <c r="FY16" s="293">
        <f t="shared" ref="FY16:FY19" ca="1" si="364">COUNTIF(OFFSET(FW16,1-$AY16,0,$AY16),FW16)</f>
        <v>1</v>
      </c>
      <c r="FZ16" s="287" t="e">
        <f t="shared" ref="FZ16:FZ19" ca="1" si="365">IF(COUNTIF(OFFSET(FW$4:FW$7,$AX16,0),FW16)&gt;1,       TEXT(FX16,"00")&amp;" x "&amp;TEXT(FW16,"00")&amp;"e - "&amp;       TEXT(FY16,"00"),"")</f>
        <v>#VALUE!</v>
      </c>
      <c r="GA16" s="281" t="e">
        <f t="shared" ref="GA16:GA19" ca="1" si="366">IF(FZ16="","",
IF(FX16=2,MATCH(LEFT(FZ16,LEN(FZ16)-2)&amp;TEXT(IF(VALUE(RIGHT(FZ16,2))&gt;1,1,2),"00"),OFFSET(FZ16,1-$AY16,0,4),0),"")&amp;
IF(FX16=3,MATCH(LEFT(FZ16,LEN(FZ16)-2)&amp;TEXT(IF(VALUE(RIGHT(FZ16,2))&gt;1,1,2),"00"),OFFSET(FZ16,1-$AY16,0,4),0)&amp;"/"&amp;
                      MATCH(LEFT(FZ16,LEN(FZ16)-2)&amp;TEXT(IF(VALUE(RIGHT(FZ16,2))&gt;2,2,3),"00"),OFFSET(FZ16,1-$AY16,0,4),0),"")&amp;
IF(FX16=4,MATCH(LEFT(FZ16,LEN(FZ16)-2)&amp;TEXT(IF(VALUE(RIGHT(FZ16,2))&gt;1,1,2),"00"),OFFSET(FZ16,1-$AY16,0,4),0)&amp;"/"&amp;
                      MATCH(LEFT(FZ16,LEN(FZ16)-2)&amp;TEXT(IF(VALUE(RIGHT(FZ16,2))&gt;2,2,3),"00"),OFFSET(FZ16,1-$AY16,0,4),0)&amp;"/"&amp;
                      MATCH(LEFT(FZ16,LEN(FZ16)-2)&amp;TEXT(IF(VALUE(RIGHT(FZ16,2))&gt;3,3,4),"00"),OFFSET(FZ16,1-$AY16,0,4),0),""))</f>
        <v>#VALUE!</v>
      </c>
      <c r="GB16" s="309" t="e">
        <f t="shared" ref="GB16:GB19" ca="1" si="367">FV16+(
IF(FX16=2,OFFSET($FB16,0,GA16-1))+
IF(FX16=3,OFFSET($FB16,0,VALUE(MID(GA16,1,1))-1)+
                     OFFSET($FB16,0,VALUE(MID(GA16,3,1))-1))+
IF(FX16=4,OFFSET($FB16,0,VALUE(MID(GA16,1,1))-1)+
                     OFFSET($FB16,0,VALUE(MID(GA16,3,1))-1)+
                     OFFSET($FB16,0,VALUE(MID(GA16,5,1))-1))
)*10^GB$3</f>
        <v>#VALUE!</v>
      </c>
      <c r="GC16" s="303" t="e">
        <f t="shared" ref="GC16:GC19" ca="1" si="368">RANK(GB16,OFFSET(GB$4:GB$7,$AX16,0))</f>
        <v>#VALUE!</v>
      </c>
      <c r="GD16" s="293">
        <f t="shared" ref="GD16:GD19" ca="1" si="369">COUNTIF(OFFSET(GC$4:GC$7,$AX16,0),GC16)</f>
        <v>4</v>
      </c>
      <c r="GE16" s="293">
        <f t="shared" ref="GE16:GE19" ca="1" si="370">COUNTIF(OFFSET(GC16,1-$AY16,0,$AY16),GC16)</f>
        <v>1</v>
      </c>
      <c r="GF16" s="287" t="e">
        <f t="shared" ref="GF16:GF19" ca="1" si="371">IF(COUNTIF(OFFSET(GC$4:GC$7,$AX16,0),GC16)&gt;1,       TEXT(GD16,"00")&amp;" x "&amp;TEXT(GC16,"00")&amp;"e - "&amp;       TEXT(GE16,"00"),"")</f>
        <v>#VALUE!</v>
      </c>
      <c r="GG16" s="281" t="e">
        <f t="shared" ref="GG16:GG19" ca="1" si="372">IF(GF16="","",
IF(GD16=2,MATCH(LEFT(GF16,LEN(GF16)-2)&amp;TEXT(IF(VALUE(RIGHT(GF16,2))&gt;1,1,2),"00"),OFFSET(GF16,1-$AY16,0,4),0),"")&amp;
IF(GD16=3,MATCH(LEFT(GF16,LEN(GF16)-2)&amp;TEXT(IF(VALUE(RIGHT(GF16,2))&gt;1,1,2),"00"),OFFSET(GF16,1-$AY16,0,4),0)&amp;"/"&amp;
                      MATCH(LEFT(GF16,LEN(GF16)-2)&amp;TEXT(IF(VALUE(RIGHT(GF16,2))&gt;2,2,3),"00"),OFFSET(GF16,1-$AY16,0,4),0),"")&amp;
IF(GD16=4,MATCH(LEFT(GF16,LEN(GF16)-2)&amp;TEXT(IF(VALUE(RIGHT(GF16,2))&gt;1,1,2),"00"),OFFSET(GF16,1-$AY16,0,4),0)&amp;"/"&amp;
                      MATCH(LEFT(GF16,LEN(GF16)-2)&amp;TEXT(IF(VALUE(RIGHT(GF16,2))&gt;2,2,3),"00"),OFFSET(GF16,1-$AY16,0,4),0)&amp;"/"&amp;
                      MATCH(LEFT(GF16,LEN(GF16)-2)&amp;TEXT(IF(VALUE(RIGHT(GF16,2))&gt;3,3,4),"00"),OFFSET(GF16,1-$AY16,0,4),0),""))</f>
        <v>#VALUE!</v>
      </c>
      <c r="GH16" s="312" t="e">
        <f t="shared" ref="GH16:GH19" ca="1" si="373">GB16+(
IF(GD16=2,OFFSET($ER16,0,GG16-1))+
IF(GD16=3,OFFSET($ER16,0,VALUE(MID(GG16,1,1))-1)+
                     OFFSET($ER16,0,VALUE(MID(GG16,3,1))-1))+
IF(GD16=4,OFFSET($ER16,0,VALUE(MID(GG16,1,1))-1)+
                     OFFSET($ER16,0,VALUE(MID(GG16,3,1))-1)+
                     OFFSET($ER16,0,VALUE(MID(GG16,5,1))-1))
)*10^GH$3</f>
        <v>#VALUE!</v>
      </c>
      <c r="GI16" s="303" t="e">
        <f t="shared" ref="GI16:GI19" ca="1" si="374">RANK(GH16,OFFSET(GH$4:GH$7,$AX16,0))</f>
        <v>#VALUE!</v>
      </c>
      <c r="GJ16" s="293">
        <f t="shared" ref="GJ16:GJ19" ca="1" si="375">COUNTIF(OFFSET(GI$4:GI$7,$AX16,0),GI16)</f>
        <v>4</v>
      </c>
      <c r="GK16" s="293">
        <f t="shared" ref="GK16:GK19" ca="1" si="376">COUNTIF(OFFSET(GI16,1-$AY16,0,$AY16),GI16)</f>
        <v>1</v>
      </c>
      <c r="GL16" s="287" t="e">
        <f t="shared" ref="GL16:GL19" ca="1" si="377">IF(COUNTIF(OFFSET(GI$4:GI$7,$AX16,0),GI16)&gt;1,       TEXT(GJ16,"00")&amp;" x "&amp;TEXT(GI16,"00")&amp;"e - "&amp;       TEXT(GK16,"00"),"")</f>
        <v>#VALUE!</v>
      </c>
      <c r="GM16" s="281" t="e">
        <f t="shared" ref="GM16:GM19" ca="1" si="378">IF(GL16="","",
IF(GJ16=2,MATCH(LEFT(GL16,LEN(GL16)-2)&amp;TEXT(IF(VALUE(RIGHT(GL16,2))&gt;1,1,2),"00"),OFFSET(GL16,1-$AY16,0,4),0),"")&amp;
IF(GJ16=3,MATCH(LEFT(GL16,LEN(GL16)-2)&amp;TEXT(IF(VALUE(RIGHT(GL16,2))&gt;1,1,2),"00"),OFFSET(GL16,1-$AY16,0,4),0)&amp;"/"&amp;
                      MATCH(LEFT(GL16,LEN(GL16)-2)&amp;TEXT(IF(VALUE(RIGHT(GL16,2))&gt;2,2,3),"00"),OFFSET(GL16,1-$AY16,0,4),0),"")&amp;
IF(GJ16=4,MATCH(LEFT(GL16,LEN(GL16)-2)&amp;TEXT(IF(VALUE(RIGHT(GL16,2))&gt;1,1,2),"00"),OFFSET(GL16,1-$AY16,0,4),0)&amp;"/"&amp;
                      MATCH(LEFT(GL16,LEN(GL16)-2)&amp;TEXT(IF(VALUE(RIGHT(GL16,2))&gt;2,2,3),"00"),OFFSET(GL16,1-$AY16,0,4),0)&amp;"/"&amp;
                      MATCH(LEFT(GL16,LEN(GL16)-2)&amp;TEXT(IF(VALUE(RIGHT(GL16,2))&gt;3,3,4),"00"),OFFSET(GL16,1-$AY16,0,4),0),""))</f>
        <v>#VALUE!</v>
      </c>
      <c r="GN16" s="315" t="e">
        <f t="shared" ref="GN16:GN19" ca="1" si="379">GH16+(
IF(GJ16=2,OFFSET($EW16,0,GM16-1))+
IF(GJ16=3,OFFSET($EW16,0,VALUE(MID(GM16,1,1))-1)+
                     OFFSET($EW16,0,VALUE(MID(GM16,3,1))-1))+
IF(GJ16=4,OFFSET($EW16,0,VALUE(MID(GM16,1,1))-1)+
                     OFFSET($EW16,0,VALUE(MID(GM16,3,1))-1)+
                     OFFSET($EW16,0,VALUE(MID(GM16,5,1))-1))
)*10^GN$3</f>
        <v>#VALUE!</v>
      </c>
      <c r="GO16" s="303" t="e">
        <f t="shared" ref="GO16:GO19" ca="1" si="380">RANK(GN16,OFFSET(GN$4:GN$7,$AX16,0))</f>
        <v>#VALUE!</v>
      </c>
      <c r="GP16" s="293">
        <f t="shared" ref="GP16:GP19" ca="1" si="381">COUNTIF(OFFSET(GO$4:GO$7,$AX16,0),GO16)</f>
        <v>4</v>
      </c>
      <c r="GQ16" s="293">
        <f t="shared" ref="GQ16:GQ19" ca="1" si="382">COUNTIF(OFFSET(GO16,1-$AY16,0,$AY16),GO16)</f>
        <v>1</v>
      </c>
      <c r="GR16" s="287" t="e">
        <f t="shared" ref="GR16:GR19" ca="1" si="383">IF(COUNTIF(OFFSET(GO$4:GO$7,$AX16,0),GO16)&gt;1,       TEXT(GP16,"00")&amp;" x "&amp;TEXT(GO16,"00")&amp;"e - "&amp;       TEXT(GQ16,"00"),"")</f>
        <v>#VALUE!</v>
      </c>
      <c r="GS16" s="281" t="e">
        <f t="shared" ref="GS16:GS19" ca="1" si="384">IF(GR16="","",
IF(GP16=2,MATCH(LEFT(GR16,LEN(GR16)-2)&amp;TEXT(IF(VALUE(RIGHT(GR16,2))&gt;1,1,2),"00"),OFFSET(GR16,1-$AY16,0,4),0),"")&amp;
IF(GP16=3,MATCH(LEFT(GR16,LEN(GR16)-2)&amp;TEXT(IF(VALUE(RIGHT(GR16,2))&gt;1,1,2),"00"),OFFSET(GR16,1-$AY16,0,4),0)&amp;"/"&amp;
                      MATCH(LEFT(GR16,LEN(GR16)-2)&amp;TEXT(IF(VALUE(RIGHT(GR16,2))&gt;2,2,3),"00"),OFFSET(GR16,1-$AY16,0,4),0),"")&amp;
IF(GP16=4,MATCH(LEFT(GR16,LEN(GR16)-2)&amp;TEXT(IF(VALUE(RIGHT(GR16,2))&gt;1,1,2),"00"),OFFSET(GR16,1-$AY16,0,4),0)&amp;"/"&amp;
                      MATCH(LEFT(GR16,LEN(GR16)-2)&amp;TEXT(IF(VALUE(RIGHT(GR16,2))&gt;2,2,3),"00"),OFFSET(GR16,1-$AY16,0,4),0)&amp;"/"&amp;
                      MATCH(LEFT(GR16,LEN(GR16)-2)&amp;TEXT(IF(VALUE(RIGHT(GR16,2))&gt;3,3,4),"00"),OFFSET(GR16,1-$AY16,0,4),0),""))</f>
        <v>#VALUE!</v>
      </c>
      <c r="GT16" s="318" t="e">
        <f t="shared" ref="GT16:GT19" ca="1" si="385">GN16+(
IF(GP16=2,OFFSET($FB16,0,GS16-1))+
IF(GP16=3,OFFSET($FB16,0,VALUE(MID(GS16,1,1))-1)+
                     OFFSET($FB16,0,VALUE(MID(GS16,3,1))-1))+
IF(GP16=4,OFFSET($FB16,0,VALUE(MID(GS16,1,1))-1)+
                     OFFSET($FB16,0,VALUE(MID(GS16,3,1))-1)+
                     OFFSET($FB16,0,VALUE(MID(GS16,5,1))-1))
)*10^GT$3</f>
        <v>#VALUE!</v>
      </c>
      <c r="GU16" s="303" t="e">
        <f t="shared" ref="GU16:GU19" ca="1" si="386">RANK(GT16,OFFSET(GT$4:GT$7,$AX16,0))</f>
        <v>#VALUE!</v>
      </c>
      <c r="GV16" s="321" t="e">
        <f ca="1">GT16+IF(COUNTIF(OFFSET($GU$4:$GU$7,$AX16,0),GU16)&gt;1,FA16*10^GV$3)</f>
        <v>#VALUE!</v>
      </c>
      <c r="GW16" s="281" t="e">
        <f t="shared" ref="GW16:GW19" ca="1" si="387">RANK(GV16,OFFSET(GV$4:GV$7,$AX16,0))</f>
        <v>#VALUE!</v>
      </c>
      <c r="GX16" s="324" t="e">
        <f ca="1">GV16+IF(COUNTIF(OFFSET($GW$4:$GW$7,$AX16,0),GW16)&gt;1,FF16*10^GX$3)</f>
        <v>#VALUE!</v>
      </c>
      <c r="GY16" s="281" t="e">
        <f ca="1">RANK(GX16,OFFSET(GX$4:GX$7,$AX16,0))&amp;$E16</f>
        <v>#VALUE!</v>
      </c>
      <c r="GZ16"/>
      <c r="HA16"/>
      <c r="HB16"/>
      <c r="HC16"/>
      <c r="HD16"/>
      <c r="HE16"/>
      <c r="HF16"/>
      <c r="HG16"/>
      <c r="HH16"/>
    </row>
    <row r="17" spans="1:216" x14ac:dyDescent="0.25">
      <c r="A17" s="41">
        <v>22</v>
      </c>
      <c r="B17" s="42">
        <v>43272</v>
      </c>
      <c r="C17" s="43">
        <v>0.58333333333333337</v>
      </c>
      <c r="D17" s="44" t="s">
        <v>252</v>
      </c>
      <c r="E17" s="45" t="s">
        <v>132</v>
      </c>
      <c r="F17" s="238" t="s">
        <v>266</v>
      </c>
      <c r="G17" s="239" t="s">
        <v>264</v>
      </c>
      <c r="H17" s="56"/>
      <c r="I17" s="57"/>
      <c r="J17" s="49"/>
      <c r="K17" s="50" t="str">
        <f t="shared" si="0"/>
        <v/>
      </c>
      <c r="L17" s="51">
        <v>10</v>
      </c>
      <c r="M17" s="49"/>
      <c r="N17" s="58"/>
      <c r="O17" s="59"/>
      <c r="P17" s="60" t="s">
        <v>145</v>
      </c>
      <c r="Q17" s="257" t="s">
        <v>264</v>
      </c>
      <c r="R17" s="382">
        <f t="shared" ca="1" si="290"/>
        <v>0</v>
      </c>
      <c r="S17" s="382">
        <f t="shared" ca="1" si="124"/>
        <v>0</v>
      </c>
      <c r="T17" s="382">
        <f t="shared" ca="1" si="125"/>
        <v>0</v>
      </c>
      <c r="U17" s="382">
        <f t="shared" ca="1" si="126"/>
        <v>0</v>
      </c>
      <c r="V17" s="383">
        <f t="shared" ca="1" si="291"/>
        <v>0</v>
      </c>
      <c r="W17" s="384">
        <f t="shared" ca="1" si="292"/>
        <v>0</v>
      </c>
      <c r="X17" s="385">
        <f t="shared" ca="1" si="129"/>
        <v>0</v>
      </c>
      <c r="Y17" s="386">
        <f t="shared" ca="1" si="293"/>
        <v>0</v>
      </c>
      <c r="Z17" s="387" t="str">
        <f ca="1">IF(SUM(OFFSET(R$4:R$7,$AX17,0))=0,"",IFERROR(DG17,"")&amp;IF(SUM(OFFSET(R$4:R$7,$AX17,0))&lt;12,"?",""))</f>
        <v/>
      </c>
      <c r="AA17" s="50" t="str">
        <f ca="1">IF(AK17="","",(IF(V17=AG17,1)+IF(W17=AH17,1)+IF(X17=AI17,1)+IF(Y17=AJ17,1)+IF(Z17=AK17,1))/5*AB17)</f>
        <v/>
      </c>
      <c r="AB17" s="390">
        <v>5</v>
      </c>
      <c r="AC17" s="388">
        <f t="shared" ca="1" si="131"/>
        <v>0</v>
      </c>
      <c r="AD17" s="382">
        <f t="shared" ca="1" si="132"/>
        <v>0</v>
      </c>
      <c r="AE17" s="382">
        <f t="shared" ca="1" si="133"/>
        <v>0</v>
      </c>
      <c r="AF17" s="382">
        <f t="shared" ca="1" si="134"/>
        <v>0</v>
      </c>
      <c r="AG17" s="383">
        <f t="shared" ca="1" si="135"/>
        <v>0</v>
      </c>
      <c r="AH17" s="384">
        <f t="shared" ca="1" si="136"/>
        <v>0</v>
      </c>
      <c r="AI17" s="385">
        <f t="shared" ca="1" si="294"/>
        <v>0</v>
      </c>
      <c r="AJ17" s="386">
        <f t="shared" ca="1" si="138"/>
        <v>0</v>
      </c>
      <c r="AK17" s="389" t="str">
        <f ca="1">IF(SUM(OFFSET(AC$4:AC$7,$AX17,0))=0,"",IFERROR($GY17,"")&amp;IF(SUM(OFFSET(AC$4:AC$7,$AX17,0))&lt;12,"?",""))</f>
        <v/>
      </c>
      <c r="AL17" s="270" t="str">
        <f t="shared" si="1"/>
        <v>Den-Aus</v>
      </c>
      <c r="AM17" s="270" t="str">
        <f t="shared" si="2"/>
        <v/>
      </c>
      <c r="AN17" s="270" t="str">
        <f t="shared" si="2"/>
        <v/>
      </c>
      <c r="AO17" s="271" t="str">
        <f t="shared" si="27"/>
        <v/>
      </c>
      <c r="AP17" s="271" t="str">
        <f t="shared" si="28"/>
        <v/>
      </c>
      <c r="AQ17" s="271" t="str">
        <f t="shared" si="29"/>
        <v/>
      </c>
      <c r="AR17" s="271" t="str">
        <f t="shared" si="30"/>
        <v/>
      </c>
      <c r="AS17" s="274" t="str">
        <f t="shared" si="295"/>
        <v>Aus</v>
      </c>
      <c r="AT17" s="272" t="str">
        <f t="shared" ca="1" si="296"/>
        <v/>
      </c>
      <c r="AU17" s="271" t="str">
        <f t="shared" ca="1" si="296"/>
        <v/>
      </c>
      <c r="AV17" s="271" t="str">
        <f t="shared" ca="1" si="296"/>
        <v/>
      </c>
      <c r="AW17" s="271" t="str">
        <f t="shared" ca="1" si="296"/>
        <v/>
      </c>
      <c r="AX17" s="272">
        <f t="shared" si="3"/>
        <v>12</v>
      </c>
      <c r="AY17" s="272">
        <v>2</v>
      </c>
      <c r="AZ17" s="272" t="str">
        <f t="shared" ca="1" si="297"/>
        <v/>
      </c>
      <c r="BA17" s="271" t="str">
        <f t="shared" ca="1" si="297"/>
        <v/>
      </c>
      <c r="BB17" s="271" t="str">
        <f t="shared" ca="1" si="297"/>
        <v/>
      </c>
      <c r="BC17" s="271" t="str">
        <f t="shared" ca="1" si="297"/>
        <v/>
      </c>
      <c r="BD17" s="273">
        <f t="shared" ca="1" si="298"/>
        <v>0</v>
      </c>
      <c r="BE17" s="272" t="str">
        <f t="shared" ca="1" si="299"/>
        <v/>
      </c>
      <c r="BF17" s="271" t="str">
        <f t="shared" ca="1" si="299"/>
        <v/>
      </c>
      <c r="BG17" s="271" t="str">
        <f t="shared" ca="1" si="299"/>
        <v/>
      </c>
      <c r="BH17" s="271" t="str">
        <f t="shared" ca="1" si="299"/>
        <v/>
      </c>
      <c r="BI17" s="273">
        <f t="shared" ca="1" si="300"/>
        <v>0</v>
      </c>
      <c r="BJ17" s="272" t="str">
        <f t="shared" ca="1" si="301"/>
        <v/>
      </c>
      <c r="BK17" s="271" t="str">
        <f t="shared" ca="1" si="301"/>
        <v/>
      </c>
      <c r="BL17" s="271" t="str">
        <f t="shared" ca="1" si="301"/>
        <v/>
      </c>
      <c r="BM17" s="271" t="str">
        <f t="shared" ca="1" si="301"/>
        <v/>
      </c>
      <c r="BN17" s="273">
        <f t="shared" ca="1" si="302"/>
        <v>0</v>
      </c>
      <c r="BO17"/>
      <c r="BP17" s="364" t="s">
        <v>230</v>
      </c>
      <c r="BQ17" s="276">
        <f t="shared" ca="1" si="303"/>
        <v>1</v>
      </c>
      <c r="BR17" s="282">
        <f ca="1">BD17+(IF(COUNTIF(OFFSET($BQ$4:$BQ$7,$AX17,0),$BQ17)&gt;1,IF($R17&gt;0,(MAX(OFFSET($R$4:$R$7,$AX17,0))-$R17)*0.1,)))*10^BR$3</f>
        <v>0</v>
      </c>
      <c r="BS17" s="304">
        <f t="shared" ca="1" si="304"/>
        <v>1</v>
      </c>
      <c r="BT17" s="294">
        <f t="shared" ca="1" si="305"/>
        <v>4</v>
      </c>
      <c r="BU17" s="294">
        <f t="shared" ca="1" si="306"/>
        <v>2</v>
      </c>
      <c r="BV17" s="288" t="str">
        <f t="shared" ca="1" si="307"/>
        <v>04 x 01e - 02</v>
      </c>
      <c r="BW17" s="298" t="str">
        <f t="shared" ca="1" si="308"/>
        <v>1/3/4</v>
      </c>
      <c r="BX17" s="301" t="e">
        <f t="shared" ca="1" si="309"/>
        <v>#VALUE!</v>
      </c>
      <c r="BY17" s="304" t="e">
        <f t="shared" ca="1" si="310"/>
        <v>#VALUE!</v>
      </c>
      <c r="BZ17" s="294">
        <f t="shared" ca="1" si="311"/>
        <v>4</v>
      </c>
      <c r="CA17" s="294">
        <f t="shared" ca="1" si="312"/>
        <v>2</v>
      </c>
      <c r="CB17" s="288" t="e">
        <f t="shared" ca="1" si="313"/>
        <v>#VALUE!</v>
      </c>
      <c r="CC17" s="298" t="e">
        <f t="shared" ca="1" si="314"/>
        <v>#VALUE!</v>
      </c>
      <c r="CD17" s="307" t="e">
        <f t="shared" ca="1" si="315"/>
        <v>#VALUE!</v>
      </c>
      <c r="CE17" s="304" t="e">
        <f t="shared" ca="1" si="316"/>
        <v>#VALUE!</v>
      </c>
      <c r="CF17" s="294">
        <f t="shared" ca="1" si="317"/>
        <v>4</v>
      </c>
      <c r="CG17" s="294">
        <f t="shared" ca="1" si="318"/>
        <v>2</v>
      </c>
      <c r="CH17" s="288" t="e">
        <f t="shared" ca="1" si="319"/>
        <v>#VALUE!</v>
      </c>
      <c r="CI17" s="298" t="e">
        <f t="shared" ca="1" si="320"/>
        <v>#VALUE!</v>
      </c>
      <c r="CJ17" s="310" t="e">
        <f t="shared" ca="1" si="321"/>
        <v>#VALUE!</v>
      </c>
      <c r="CK17" s="304" t="e">
        <f t="shared" ca="1" si="322"/>
        <v>#VALUE!</v>
      </c>
      <c r="CL17" s="294">
        <f t="shared" ca="1" si="323"/>
        <v>4</v>
      </c>
      <c r="CM17" s="294">
        <f t="shared" ca="1" si="324"/>
        <v>2</v>
      </c>
      <c r="CN17" s="288" t="e">
        <f t="shared" ca="1" si="325"/>
        <v>#VALUE!</v>
      </c>
      <c r="CO17" s="298" t="e">
        <f t="shared" ca="1" si="326"/>
        <v>#VALUE!</v>
      </c>
      <c r="CP17" s="313" t="e">
        <f t="shared" ca="1" si="327"/>
        <v>#VALUE!</v>
      </c>
      <c r="CQ17" s="304" t="e">
        <f t="shared" ca="1" si="328"/>
        <v>#VALUE!</v>
      </c>
      <c r="CR17" s="294">
        <f t="shared" ca="1" si="329"/>
        <v>4</v>
      </c>
      <c r="CS17" s="294">
        <f t="shared" ca="1" si="330"/>
        <v>2</v>
      </c>
      <c r="CT17" s="288" t="e">
        <f t="shared" ca="1" si="331"/>
        <v>#VALUE!</v>
      </c>
      <c r="CU17" s="298" t="e">
        <f t="shared" ca="1" si="332"/>
        <v>#VALUE!</v>
      </c>
      <c r="CV17" s="316" t="e">
        <f t="shared" ca="1" si="333"/>
        <v>#VALUE!</v>
      </c>
      <c r="CW17" s="304" t="e">
        <f t="shared" ca="1" si="334"/>
        <v>#VALUE!</v>
      </c>
      <c r="CX17" s="294">
        <f t="shared" ca="1" si="335"/>
        <v>4</v>
      </c>
      <c r="CY17" s="294">
        <f t="shared" ca="1" si="336"/>
        <v>2</v>
      </c>
      <c r="CZ17" s="288" t="e">
        <f t="shared" ca="1" si="337"/>
        <v>#VALUE!</v>
      </c>
      <c r="DA17" s="298" t="e">
        <f t="shared" ca="1" si="338"/>
        <v>#VALUE!</v>
      </c>
      <c r="DB17" s="319" t="e">
        <f t="shared" ca="1" si="339"/>
        <v>#VALUE!</v>
      </c>
      <c r="DC17" s="304" t="e">
        <f t="shared" ca="1" si="340"/>
        <v>#VALUE!</v>
      </c>
      <c r="DD17" s="322" t="e">
        <f t="shared" ca="1" si="185"/>
        <v>#VALUE!</v>
      </c>
      <c r="DE17" s="283" t="e">
        <f t="shared" ca="1" si="341"/>
        <v>#VALUE!</v>
      </c>
      <c r="DF17" s="325" t="e">
        <f t="shared" ca="1" si="187"/>
        <v>#VALUE!</v>
      </c>
      <c r="DG17" s="283" t="e">
        <f ca="1">RANK(DF17,OFFSET(DF$4:DF$7,$AX17,0))&amp;$E17</f>
        <v>#VALUE!</v>
      </c>
      <c r="DH17" s="348">
        <f ca="1">COUNTIF(OFFSET($DG$4:$DG$7,$AX17,0),$DN17)</f>
        <v>0</v>
      </c>
      <c r="DI17" s="357" t="str">
        <f ca="1">IFERROR(MATCH($DN17,OFFSET($DG$4:$DG$7,$AX17,0),0),"")</f>
        <v/>
      </c>
      <c r="DJ17" s="357" t="str">
        <f t="shared" ca="1" si="342"/>
        <v/>
      </c>
      <c r="DK17" s="357" t="str">
        <f t="shared" ca="1" si="342"/>
        <v/>
      </c>
      <c r="DL17" s="357" t="str">
        <f t="shared" ca="1" si="342"/>
        <v/>
      </c>
      <c r="DM17" s="350" t="str">
        <f ca="1">CONCATENATE(DI17,DJ17,DK17,DL17)</f>
        <v/>
      </c>
      <c r="DN17" s="351" t="s">
        <v>301</v>
      </c>
      <c r="DO17" s="351" t="str">
        <f ca="1">IF(SUM(OFFSET($R$4:$R$7,$AX17,0))&lt;12,"",
IF($DH17=0,$DO16,
IF($DH17=1,OFFSET($Q$4,VALUE(DM17)-1+$AX17,0),
IF($DH17=2,OFFSET($AS$4,VALUE(MID(DM17,1,1))-1+$AX17,0)&amp;"/"&amp;OFFSET($AS$4,VALUE(MID(DM17,2,1))-1+$AX17,0),
IF($DH17=3,OFFSET($AS$4,VALUE(MID(DM17,1,1))-1+$AX17,0)&amp;"/"&amp;OFFSET($AS$4,VALUE(MID(DM17,2,1))-1+$AX17,0)&amp;"/"&amp;OFFSET($AS$4,VALUE(MID(DM17,3,1))-1+$AX17,0),
CONCATENATE(OFFSET($AS$4,$AX17,0),"/",OFFSET($AS$5,$AX17,0),"/",OFFSET($AS$6,$AX17,0),"/",OFFSET($AS$7,$AX17,0)))))))</f>
        <v/>
      </c>
      <c r="DP17" s="351" t="str">
        <f ca="1">IFERROR(OFFSET($Q$51,MATCH(RIGHT($DN17),$Q$52:$Q$59,0),MATCH(VALUE(LEFT($DN17)),$R$51:$Z$51,0)),"")</f>
        <v/>
      </c>
      <c r="DQ17" s="351" t="str">
        <f t="shared" ca="1" si="65"/>
        <v/>
      </c>
      <c r="DR17" s="353" t="str">
        <f t="shared" ca="1" si="66"/>
        <v/>
      </c>
      <c r="DS17" s="201">
        <f t="shared" ca="1" si="189"/>
        <v>0</v>
      </c>
      <c r="DT17" s="203" t="str">
        <f t="shared" ca="1" si="190"/>
        <v/>
      </c>
      <c r="DU17" s="203" t="str">
        <f t="shared" ca="1" si="191"/>
        <v/>
      </c>
      <c r="DV17" s="203" t="str">
        <f t="shared" ca="1" si="191"/>
        <v/>
      </c>
      <c r="DW17" s="203" t="str">
        <f t="shared" ca="1" si="191"/>
        <v/>
      </c>
      <c r="DX17" s="195" t="str">
        <f t="shared" ca="1" si="343"/>
        <v/>
      </c>
      <c r="DY17" s="156" t="s">
        <v>301</v>
      </c>
      <c r="DZ17" s="156" t="str">
        <f ca="1">IF(SUM(OFFSET($AC$4:$AC$7,$AX17,0))&lt;12,"",
IF($DS17=0,$DZ16,
IF($DS17=1,OFFSET($Q$4,VALUE(DX17)-1+$AX17,0),
IF($DS17=2,OFFSET($AS$4,VALUE(MID(DX17,1,1))-1+$AX17,0)&amp;"/"&amp;OFFSET($AS$4,VALUE(MID(DX17,2,1))-1+$AX17,0),
IF($DS17=3,OFFSET($AS$4,VALUE(MID(DX17,1,1))-1+$AX17,0)&amp;"/"&amp;OFFSET($AS$4,VALUE(MID(DX17,2,1))-1+$AX17,0)&amp;"/"&amp;OFFSET($AS$4,VALUE(MID(DX17,3,1))-1+$AX17,0),
CONCATENATE(OFFSET($AS$4,$AX17,0),"/",OFFSET($AS$5,$AX17,0),"/",OFFSET($AS$6,$AX17,0),"/",OFFSET($AS$7,$AX17,0)))))))</f>
        <v/>
      </c>
      <c r="EA17" s="156" t="str">
        <f ca="1">IFERROR(OFFSET($Q$51,MATCH(RIGHT($DY17),$Q$52:$Q$59,0),MATCH(VALUE(LEFT($DY17)),$AC$51:$AK$51,0)),"")</f>
        <v/>
      </c>
      <c r="EB17" s="156" t="str">
        <f t="shared" ca="1" si="70"/>
        <v/>
      </c>
      <c r="EC17" s="156" t="str">
        <f ca="1">IF(OR(AC17&lt;1,EB17=""),"",LEFT(EB17,3)&amp;IF(ISERROR(MATCH(EB17,$Q:$Q,0)),"?",""))</f>
        <v/>
      </c>
      <c r="ED17" s="270" t="str">
        <f t="shared" si="4"/>
        <v>Den-Aus</v>
      </c>
      <c r="EE17" s="270" t="str">
        <f t="shared" si="5"/>
        <v/>
      </c>
      <c r="EF17" s="270" t="str">
        <f t="shared" si="5"/>
        <v/>
      </c>
      <c r="EG17" s="271" t="str">
        <f t="shared" si="6"/>
        <v/>
      </c>
      <c r="EH17" s="271" t="str">
        <f t="shared" si="7"/>
        <v/>
      </c>
      <c r="EI17" s="271" t="str">
        <f t="shared" si="8"/>
        <v/>
      </c>
      <c r="EJ17" s="271" t="str">
        <f t="shared" si="71"/>
        <v/>
      </c>
      <c r="EK17" s="274" t="str">
        <f t="shared" si="344"/>
        <v>Aus</v>
      </c>
      <c r="EL17" s="272" t="str">
        <f t="shared" ca="1" si="345"/>
        <v/>
      </c>
      <c r="EM17" s="271" t="str">
        <f t="shared" ca="1" si="345"/>
        <v/>
      </c>
      <c r="EN17" s="271" t="str">
        <f t="shared" ca="1" si="345"/>
        <v/>
      </c>
      <c r="EO17" s="271" t="str">
        <f t="shared" ca="1" si="345"/>
        <v/>
      </c>
      <c r="EP17" s="272">
        <f t="shared" si="9"/>
        <v>12</v>
      </c>
      <c r="EQ17" s="272">
        <v>2</v>
      </c>
      <c r="ER17" s="272" t="str">
        <f t="shared" ca="1" si="346"/>
        <v/>
      </c>
      <c r="ES17" s="271" t="str">
        <f t="shared" ca="1" si="346"/>
        <v/>
      </c>
      <c r="ET17" s="271" t="str">
        <f t="shared" ca="1" si="346"/>
        <v/>
      </c>
      <c r="EU17" s="271" t="str">
        <f t="shared" ca="1" si="346"/>
        <v/>
      </c>
      <c r="EV17" s="273">
        <f t="shared" ca="1" si="347"/>
        <v>0</v>
      </c>
      <c r="EW17" s="272" t="str">
        <f t="shared" ca="1" si="348"/>
        <v/>
      </c>
      <c r="EX17" s="271" t="str">
        <f t="shared" ca="1" si="348"/>
        <v/>
      </c>
      <c r="EY17" s="271" t="str">
        <f t="shared" ca="1" si="348"/>
        <v/>
      </c>
      <c r="EZ17" s="271" t="str">
        <f t="shared" ca="1" si="348"/>
        <v/>
      </c>
      <c r="FA17" s="273">
        <f t="shared" ca="1" si="349"/>
        <v>0</v>
      </c>
      <c r="FB17" s="272" t="str">
        <f t="shared" ca="1" si="350"/>
        <v/>
      </c>
      <c r="FC17" s="271" t="str">
        <f t="shared" ca="1" si="350"/>
        <v/>
      </c>
      <c r="FD17" s="271" t="str">
        <f t="shared" ca="1" si="350"/>
        <v/>
      </c>
      <c r="FE17" s="271" t="str">
        <f t="shared" ca="1" si="350"/>
        <v/>
      </c>
      <c r="FF17" s="273">
        <f t="shared" ca="1" si="351"/>
        <v>0</v>
      </c>
      <c r="FG17"/>
      <c r="FH17" s="364" t="s">
        <v>230</v>
      </c>
      <c r="FI17" s="276">
        <f ca="1">RANK($EV17,OFFSET($EV$4:$EV$7,$AX17,0),0)</f>
        <v>1</v>
      </c>
      <c r="FJ17" s="282">
        <f ca="1">EV17+(IF(COUNTIF(OFFSET($FI$4:$FI$7,$AX17,0),$FI17)&gt;1,IF($AC17&gt;0,(MAX(OFFSET($AC$4:$AC$7,$AX17,0))-$AC17)*0.1,)))*10^FJ$3</f>
        <v>0</v>
      </c>
      <c r="FK17" s="304">
        <f ca="1">RANK($FJ17,OFFSET($FJ$4:$FJ$7,$AX17,0),0)</f>
        <v>1</v>
      </c>
      <c r="FL17" s="294">
        <f t="shared" ca="1" si="352"/>
        <v>4</v>
      </c>
      <c r="FM17" s="294">
        <f t="shared" ca="1" si="353"/>
        <v>2</v>
      </c>
      <c r="FN17" s="288" t="str">
        <f t="shared" ca="1" si="354"/>
        <v>04 x 01e - 02</v>
      </c>
      <c r="FO17" s="298" t="str">
        <f t="shared" ca="1" si="355"/>
        <v>1/3/4</v>
      </c>
      <c r="FP17" s="301" t="e">
        <f t="shared" ca="1" si="356"/>
        <v>#VALUE!</v>
      </c>
      <c r="FQ17" s="304" t="e">
        <f t="shared" ca="1" si="206"/>
        <v>#VALUE!</v>
      </c>
      <c r="FR17" s="294">
        <f t="shared" ca="1" si="357"/>
        <v>4</v>
      </c>
      <c r="FS17" s="294">
        <f t="shared" ca="1" si="358"/>
        <v>2</v>
      </c>
      <c r="FT17" s="288" t="e">
        <f t="shared" ca="1" si="359"/>
        <v>#VALUE!</v>
      </c>
      <c r="FU17" s="298" t="e">
        <f t="shared" ca="1" si="360"/>
        <v>#VALUE!</v>
      </c>
      <c r="FV17" s="307" t="e">
        <f t="shared" ca="1" si="361"/>
        <v>#VALUE!</v>
      </c>
      <c r="FW17" s="304" t="e">
        <f t="shared" ca="1" si="212"/>
        <v>#VALUE!</v>
      </c>
      <c r="FX17" s="294">
        <f t="shared" ca="1" si="363"/>
        <v>4</v>
      </c>
      <c r="FY17" s="294">
        <f t="shared" ca="1" si="364"/>
        <v>2</v>
      </c>
      <c r="FZ17" s="288" t="e">
        <f t="shared" ca="1" si="365"/>
        <v>#VALUE!</v>
      </c>
      <c r="GA17" s="298" t="e">
        <f t="shared" ca="1" si="366"/>
        <v>#VALUE!</v>
      </c>
      <c r="GB17" s="310" t="e">
        <f t="shared" ca="1" si="367"/>
        <v>#VALUE!</v>
      </c>
      <c r="GC17" s="304" t="e">
        <f t="shared" ca="1" si="368"/>
        <v>#VALUE!</v>
      </c>
      <c r="GD17" s="294">
        <f t="shared" ca="1" si="369"/>
        <v>4</v>
      </c>
      <c r="GE17" s="294">
        <f t="shared" ca="1" si="370"/>
        <v>2</v>
      </c>
      <c r="GF17" s="288" t="e">
        <f t="shared" ca="1" si="371"/>
        <v>#VALUE!</v>
      </c>
      <c r="GG17" s="298" t="e">
        <f t="shared" ca="1" si="372"/>
        <v>#VALUE!</v>
      </c>
      <c r="GH17" s="313" t="e">
        <f t="shared" ca="1" si="373"/>
        <v>#VALUE!</v>
      </c>
      <c r="GI17" s="304" t="e">
        <f t="shared" ca="1" si="374"/>
        <v>#VALUE!</v>
      </c>
      <c r="GJ17" s="294">
        <f t="shared" ca="1" si="375"/>
        <v>4</v>
      </c>
      <c r="GK17" s="294">
        <f t="shared" ca="1" si="376"/>
        <v>2</v>
      </c>
      <c r="GL17" s="288" t="e">
        <f t="shared" ca="1" si="377"/>
        <v>#VALUE!</v>
      </c>
      <c r="GM17" s="298" t="e">
        <f t="shared" ca="1" si="378"/>
        <v>#VALUE!</v>
      </c>
      <c r="GN17" s="316" t="e">
        <f t="shared" ca="1" si="379"/>
        <v>#VALUE!</v>
      </c>
      <c r="GO17" s="304" t="e">
        <f t="shared" ca="1" si="380"/>
        <v>#VALUE!</v>
      </c>
      <c r="GP17" s="294">
        <f t="shared" ca="1" si="381"/>
        <v>4</v>
      </c>
      <c r="GQ17" s="294">
        <f t="shared" ca="1" si="382"/>
        <v>2</v>
      </c>
      <c r="GR17" s="288" t="e">
        <f t="shared" ca="1" si="383"/>
        <v>#VALUE!</v>
      </c>
      <c r="GS17" s="298" t="e">
        <f t="shared" ca="1" si="384"/>
        <v>#VALUE!</v>
      </c>
      <c r="GT17" s="319" t="e">
        <f t="shared" ca="1" si="385"/>
        <v>#VALUE!</v>
      </c>
      <c r="GU17" s="304" t="e">
        <f t="shared" ca="1" si="386"/>
        <v>#VALUE!</v>
      </c>
      <c r="GV17" s="322" t="e">
        <f ca="1">GT17+IF(COUNTIF(OFFSET($GU$4:$GU$7,$AX17,0),GU17)&gt;1,FA17*10^GV$3)</f>
        <v>#VALUE!</v>
      </c>
      <c r="GW17" s="283" t="e">
        <f t="shared" ca="1" si="387"/>
        <v>#VALUE!</v>
      </c>
      <c r="GX17" s="325" t="e">
        <f ca="1">GV17+IF(COUNTIF(OFFSET($GW$4:$GW$7,$AX17,0),GW17)&gt;1,FF17*10^GX$3)</f>
        <v>#VALUE!</v>
      </c>
      <c r="GY17" s="283" t="e">
        <f ca="1">RANK(GX17,OFFSET(GX$4:GX$7,$AX17,0))&amp;$E17</f>
        <v>#VALUE!</v>
      </c>
      <c r="GZ17"/>
      <c r="HA17"/>
      <c r="HB17"/>
      <c r="HC17"/>
      <c r="HD17"/>
      <c r="HE17"/>
      <c r="HF17"/>
      <c r="HG17"/>
      <c r="HH17"/>
    </row>
    <row r="18" spans="1:216" x14ac:dyDescent="0.25">
      <c r="A18" s="41">
        <v>21</v>
      </c>
      <c r="B18" s="42">
        <v>43272</v>
      </c>
      <c r="C18" s="43">
        <v>0.70833333333333337</v>
      </c>
      <c r="D18" s="44" t="s">
        <v>249</v>
      </c>
      <c r="E18" s="45" t="s">
        <v>132</v>
      </c>
      <c r="F18" s="238" t="s">
        <v>115</v>
      </c>
      <c r="G18" s="239" t="s">
        <v>265</v>
      </c>
      <c r="H18" s="56"/>
      <c r="I18" s="57"/>
      <c r="J18" s="49"/>
      <c r="K18" s="50" t="str">
        <f t="shared" si="0"/>
        <v/>
      </c>
      <c r="L18" s="51">
        <v>10</v>
      </c>
      <c r="M18" s="49"/>
      <c r="N18" s="58"/>
      <c r="O18" s="59"/>
      <c r="P18" s="60" t="s">
        <v>146</v>
      </c>
      <c r="Q18" s="257" t="s">
        <v>265</v>
      </c>
      <c r="R18" s="382">
        <f t="shared" ca="1" si="290"/>
        <v>0</v>
      </c>
      <c r="S18" s="382">
        <f t="shared" ca="1" si="124"/>
        <v>0</v>
      </c>
      <c r="T18" s="382">
        <f t="shared" ca="1" si="125"/>
        <v>0</v>
      </c>
      <c r="U18" s="382">
        <f t="shared" ca="1" si="126"/>
        <v>0</v>
      </c>
      <c r="V18" s="383">
        <f t="shared" ca="1" si="291"/>
        <v>0</v>
      </c>
      <c r="W18" s="384">
        <f t="shared" ca="1" si="292"/>
        <v>0</v>
      </c>
      <c r="X18" s="385">
        <f t="shared" ca="1" si="129"/>
        <v>0</v>
      </c>
      <c r="Y18" s="386">
        <f t="shared" ca="1" si="293"/>
        <v>0</v>
      </c>
      <c r="Z18" s="387" t="str">
        <f ca="1">IF(SUM(OFFSET(R$4:R$7,$AX18,0))=0,"",IFERROR(DG18,"")&amp;IF(SUM(OFFSET(R$4:R$7,$AX18,0))&lt;12,"?",""))</f>
        <v/>
      </c>
      <c r="AA18" s="50" t="str">
        <f ca="1">IF(AK18="","",(IF(V18=AG18,1)+IF(W18=AH18,1)+IF(X18=AI18,1)+IF(Y18=AJ18,1)+IF(Z18=AK18,1))/5*AB18)</f>
        <v/>
      </c>
      <c r="AB18" s="390">
        <v>5</v>
      </c>
      <c r="AC18" s="388">
        <f t="shared" ca="1" si="131"/>
        <v>0</v>
      </c>
      <c r="AD18" s="382">
        <f t="shared" ca="1" si="132"/>
        <v>0</v>
      </c>
      <c r="AE18" s="382">
        <f t="shared" ca="1" si="133"/>
        <v>0</v>
      </c>
      <c r="AF18" s="382">
        <f t="shared" ca="1" si="134"/>
        <v>0</v>
      </c>
      <c r="AG18" s="383">
        <f t="shared" ca="1" si="135"/>
        <v>0</v>
      </c>
      <c r="AH18" s="384">
        <f t="shared" ca="1" si="136"/>
        <v>0</v>
      </c>
      <c r="AI18" s="385">
        <f t="shared" ca="1" si="294"/>
        <v>0</v>
      </c>
      <c r="AJ18" s="386">
        <f t="shared" ca="1" si="138"/>
        <v>0</v>
      </c>
      <c r="AK18" s="389" t="str">
        <f ca="1">IF(SUM(OFFSET(AC$4:AC$7,$AX18,0))=0,"",IFERROR($GY18,"")&amp;IF(SUM(OFFSET(AC$4:AC$7,$AX18,0))&lt;12,"?",""))</f>
        <v/>
      </c>
      <c r="AL18" s="270" t="str">
        <f t="shared" si="1"/>
        <v>Fra-Per</v>
      </c>
      <c r="AM18" s="270" t="str">
        <f t="shared" si="2"/>
        <v/>
      </c>
      <c r="AN18" s="270" t="str">
        <f t="shared" si="2"/>
        <v/>
      </c>
      <c r="AO18" s="271" t="str">
        <f t="shared" si="27"/>
        <v/>
      </c>
      <c r="AP18" s="271" t="str">
        <f t="shared" si="28"/>
        <v/>
      </c>
      <c r="AQ18" s="271" t="str">
        <f t="shared" si="29"/>
        <v/>
      </c>
      <c r="AR18" s="271" t="str">
        <f t="shared" si="30"/>
        <v/>
      </c>
      <c r="AS18" s="274" t="str">
        <f t="shared" si="295"/>
        <v>Per</v>
      </c>
      <c r="AT18" s="272" t="str">
        <f t="shared" ca="1" si="296"/>
        <v/>
      </c>
      <c r="AU18" s="271" t="str">
        <f t="shared" ca="1" si="296"/>
        <v/>
      </c>
      <c r="AV18" s="271" t="str">
        <f t="shared" ca="1" si="296"/>
        <v/>
      </c>
      <c r="AW18" s="271" t="str">
        <f t="shared" ca="1" si="296"/>
        <v/>
      </c>
      <c r="AX18" s="272">
        <f t="shared" si="3"/>
        <v>12</v>
      </c>
      <c r="AY18" s="272">
        <v>3</v>
      </c>
      <c r="AZ18" s="272" t="str">
        <f t="shared" ca="1" si="297"/>
        <v/>
      </c>
      <c r="BA18" s="271" t="str">
        <f t="shared" ca="1" si="297"/>
        <v/>
      </c>
      <c r="BB18" s="271" t="str">
        <f t="shared" ca="1" si="297"/>
        <v/>
      </c>
      <c r="BC18" s="271" t="str">
        <f t="shared" ca="1" si="297"/>
        <v/>
      </c>
      <c r="BD18" s="273">
        <f t="shared" ca="1" si="298"/>
        <v>0</v>
      </c>
      <c r="BE18" s="272" t="str">
        <f t="shared" ca="1" si="299"/>
        <v/>
      </c>
      <c r="BF18" s="271" t="str">
        <f t="shared" ca="1" si="299"/>
        <v/>
      </c>
      <c r="BG18" s="271" t="str">
        <f t="shared" ca="1" si="299"/>
        <v/>
      </c>
      <c r="BH18" s="271" t="str">
        <f t="shared" ca="1" si="299"/>
        <v/>
      </c>
      <c r="BI18" s="273">
        <f t="shared" ca="1" si="300"/>
        <v>0</v>
      </c>
      <c r="BJ18" s="272" t="str">
        <f t="shared" ca="1" si="301"/>
        <v/>
      </c>
      <c r="BK18" s="271" t="str">
        <f t="shared" ca="1" si="301"/>
        <v/>
      </c>
      <c r="BL18" s="271" t="str">
        <f t="shared" ca="1" si="301"/>
        <v/>
      </c>
      <c r="BM18" s="271" t="str">
        <f t="shared" ca="1" si="301"/>
        <v/>
      </c>
      <c r="BN18" s="273">
        <f t="shared" ca="1" si="302"/>
        <v>0</v>
      </c>
      <c r="BO18"/>
      <c r="BP18" s="364" t="s">
        <v>234</v>
      </c>
      <c r="BQ18" s="276">
        <f t="shared" ca="1" si="303"/>
        <v>1</v>
      </c>
      <c r="BR18" s="282">
        <f ca="1">BD18+(IF(COUNTIF(OFFSET($BQ$4:$BQ$7,$AX18,0),$BQ18)&gt;1,IF($R18&gt;0,(MAX(OFFSET($R$4:$R$7,$AX18,0))-$R18)*0.1,)))*10^BR$3</f>
        <v>0</v>
      </c>
      <c r="BS18" s="304">
        <f t="shared" ca="1" si="304"/>
        <v>1</v>
      </c>
      <c r="BT18" s="294">
        <f t="shared" ca="1" si="305"/>
        <v>4</v>
      </c>
      <c r="BU18" s="294">
        <f t="shared" ca="1" si="306"/>
        <v>3</v>
      </c>
      <c r="BV18" s="288" t="str">
        <f t="shared" ca="1" si="307"/>
        <v>04 x 01e - 03</v>
      </c>
      <c r="BW18" s="298" t="str">
        <f t="shared" ca="1" si="308"/>
        <v>1/2/4</v>
      </c>
      <c r="BX18" s="301" t="e">
        <f t="shared" ca="1" si="309"/>
        <v>#VALUE!</v>
      </c>
      <c r="BY18" s="304" t="e">
        <f t="shared" ca="1" si="310"/>
        <v>#VALUE!</v>
      </c>
      <c r="BZ18" s="294">
        <f t="shared" ca="1" si="311"/>
        <v>4</v>
      </c>
      <c r="CA18" s="294">
        <f t="shared" ca="1" si="312"/>
        <v>3</v>
      </c>
      <c r="CB18" s="288" t="e">
        <f t="shared" ca="1" si="313"/>
        <v>#VALUE!</v>
      </c>
      <c r="CC18" s="298" t="e">
        <f t="shared" ca="1" si="314"/>
        <v>#VALUE!</v>
      </c>
      <c r="CD18" s="307" t="e">
        <f t="shared" ca="1" si="315"/>
        <v>#VALUE!</v>
      </c>
      <c r="CE18" s="304" t="e">
        <f t="shared" ca="1" si="316"/>
        <v>#VALUE!</v>
      </c>
      <c r="CF18" s="294">
        <f t="shared" ca="1" si="317"/>
        <v>4</v>
      </c>
      <c r="CG18" s="294">
        <f t="shared" ca="1" si="318"/>
        <v>3</v>
      </c>
      <c r="CH18" s="288" t="e">
        <f t="shared" ca="1" si="319"/>
        <v>#VALUE!</v>
      </c>
      <c r="CI18" s="298" t="e">
        <f t="shared" ca="1" si="320"/>
        <v>#VALUE!</v>
      </c>
      <c r="CJ18" s="310" t="e">
        <f t="shared" ca="1" si="321"/>
        <v>#VALUE!</v>
      </c>
      <c r="CK18" s="304" t="e">
        <f t="shared" ca="1" si="322"/>
        <v>#VALUE!</v>
      </c>
      <c r="CL18" s="294">
        <f t="shared" ca="1" si="323"/>
        <v>4</v>
      </c>
      <c r="CM18" s="294">
        <f t="shared" ca="1" si="324"/>
        <v>3</v>
      </c>
      <c r="CN18" s="288" t="e">
        <f t="shared" ca="1" si="325"/>
        <v>#VALUE!</v>
      </c>
      <c r="CO18" s="298" t="e">
        <f t="shared" ca="1" si="326"/>
        <v>#VALUE!</v>
      </c>
      <c r="CP18" s="313" t="e">
        <f t="shared" ca="1" si="327"/>
        <v>#VALUE!</v>
      </c>
      <c r="CQ18" s="304" t="e">
        <f t="shared" ca="1" si="328"/>
        <v>#VALUE!</v>
      </c>
      <c r="CR18" s="294">
        <f t="shared" ca="1" si="329"/>
        <v>4</v>
      </c>
      <c r="CS18" s="294">
        <f t="shared" ca="1" si="330"/>
        <v>3</v>
      </c>
      <c r="CT18" s="288" t="e">
        <f t="shared" ca="1" si="331"/>
        <v>#VALUE!</v>
      </c>
      <c r="CU18" s="298" t="e">
        <f t="shared" ca="1" si="332"/>
        <v>#VALUE!</v>
      </c>
      <c r="CV18" s="316" t="e">
        <f t="shared" ca="1" si="333"/>
        <v>#VALUE!</v>
      </c>
      <c r="CW18" s="304" t="e">
        <f t="shared" ca="1" si="334"/>
        <v>#VALUE!</v>
      </c>
      <c r="CX18" s="294">
        <f t="shared" ca="1" si="335"/>
        <v>4</v>
      </c>
      <c r="CY18" s="294">
        <f t="shared" ca="1" si="336"/>
        <v>3</v>
      </c>
      <c r="CZ18" s="288" t="e">
        <f t="shared" ca="1" si="337"/>
        <v>#VALUE!</v>
      </c>
      <c r="DA18" s="298" t="e">
        <f t="shared" ca="1" si="338"/>
        <v>#VALUE!</v>
      </c>
      <c r="DB18" s="319" t="e">
        <f t="shared" ca="1" si="339"/>
        <v>#VALUE!</v>
      </c>
      <c r="DC18" s="304" t="e">
        <f t="shared" ca="1" si="340"/>
        <v>#VALUE!</v>
      </c>
      <c r="DD18" s="322" t="e">
        <f t="shared" ca="1" si="185"/>
        <v>#VALUE!</v>
      </c>
      <c r="DE18" s="283" t="e">
        <f t="shared" ca="1" si="341"/>
        <v>#VALUE!</v>
      </c>
      <c r="DF18" s="325" t="e">
        <f t="shared" ca="1" si="187"/>
        <v>#VALUE!</v>
      </c>
      <c r="DG18" s="283" t="e">
        <f ca="1">RANK(DF18,OFFSET(DF$4:DF$7,$AX18,0))&amp;$E18</f>
        <v>#VALUE!</v>
      </c>
      <c r="DH18" s="348">
        <f ca="1">COUNTIF(OFFSET($DG$4:$DG$7,$AX18,0),$DN18)</f>
        <v>0</v>
      </c>
      <c r="DI18" s="357" t="str">
        <f ca="1">IFERROR(MATCH($DN18,OFFSET($DG$4:$DG$7,$AX18,0),0),"")</f>
        <v/>
      </c>
      <c r="DJ18" s="357" t="str">
        <f t="shared" ca="1" si="342"/>
        <v/>
      </c>
      <c r="DK18" s="357" t="str">
        <f t="shared" ca="1" si="342"/>
        <v/>
      </c>
      <c r="DL18" s="357" t="str">
        <f t="shared" ca="1" si="342"/>
        <v/>
      </c>
      <c r="DM18" s="350" t="str">
        <f ca="1">CONCATENATE(DI18,DJ18,DK18,DL18)</f>
        <v/>
      </c>
      <c r="DN18" s="351" t="s">
        <v>340</v>
      </c>
      <c r="DO18" s="351" t="str">
        <f ca="1">IF(SUM(OFFSET($R$4:$R$7,$AX18,0))&lt;12,"",
IF($DH18=0,$DO17,
IF($DH18=1,OFFSET($Q$4,VALUE(DM18)-1+$AX18,0),
IF($DH18=2,OFFSET($AS$4,VALUE(MID(DM18,1,1))-1+$AX18,0)&amp;"/"&amp;OFFSET($AS$4,VALUE(MID(DM18,2,1))-1+$AX18,0),
IF($DH18=3,OFFSET($AS$4,VALUE(MID(DM18,1,1))-1+$AX18,0)&amp;"/"&amp;OFFSET($AS$4,VALUE(MID(DM18,2,1))-1+$AX18,0)&amp;"/"&amp;OFFSET($AS$4,VALUE(MID(DM18,3,1))-1+$AX18,0),
CONCATENATE(OFFSET($AS$4,$AX18,0),"/",OFFSET($AS$5,$AX18,0),"/",OFFSET($AS$6,$AX18,0),"/",OFFSET($AS$7,$AX18,0)))))))</f>
        <v/>
      </c>
      <c r="DP18" s="351" t="str">
        <f ca="1">IFERROR(OFFSET($Q$51,MATCH(RIGHT($DN18),$Q$52:$Q$59,0),MATCH(VALUE(LEFT($DN18)),$R$51:$Z$51,0)),"")</f>
        <v/>
      </c>
      <c r="DQ18" s="351" t="str">
        <f t="shared" ca="1" si="65"/>
        <v/>
      </c>
      <c r="DR18" s="353" t="str">
        <f t="shared" ca="1" si="66"/>
        <v/>
      </c>
      <c r="DS18" s="201">
        <f t="shared" ca="1" si="189"/>
        <v>0</v>
      </c>
      <c r="DT18" s="203" t="str">
        <f t="shared" ca="1" si="190"/>
        <v/>
      </c>
      <c r="DU18" s="203" t="str">
        <f t="shared" ca="1" si="191"/>
        <v/>
      </c>
      <c r="DV18" s="203" t="str">
        <f t="shared" ca="1" si="191"/>
        <v/>
      </c>
      <c r="DW18" s="203" t="str">
        <f t="shared" ca="1" si="191"/>
        <v/>
      </c>
      <c r="DX18" s="195" t="str">
        <f t="shared" ca="1" si="343"/>
        <v/>
      </c>
      <c r="DY18" s="156" t="s">
        <v>340</v>
      </c>
      <c r="DZ18" s="156" t="str">
        <f ca="1">IF(SUM(OFFSET($AC$4:$AC$7,$AX18,0))&lt;12,"",
IF($DS18=0,$DZ17,
IF($DS18=1,OFFSET($Q$4,VALUE(DX18)-1+$AX18,0),
IF($DS18=2,OFFSET($AS$4,VALUE(MID(DX18,1,1))-1+$AX18,0)&amp;"/"&amp;OFFSET($AS$4,VALUE(MID(DX18,2,1))-1+$AX18,0),
IF($DS18=3,OFFSET($AS$4,VALUE(MID(DX18,1,1))-1+$AX18,0)&amp;"/"&amp;OFFSET($AS$4,VALUE(MID(DX18,2,1))-1+$AX18,0)&amp;"/"&amp;OFFSET($AS$4,VALUE(MID(DX18,3,1))-1+$AX18,0),
CONCATENATE(OFFSET($AS$4,$AX18,0),"/",OFFSET($AS$5,$AX18,0),"/",OFFSET($AS$6,$AX18,0),"/",OFFSET($AS$7,$AX18,0)))))))</f>
        <v/>
      </c>
      <c r="EA18" s="156" t="str">
        <f ca="1">IFERROR(OFFSET($Q$51,MATCH(RIGHT($DY18),$Q$52:$Q$59,0),MATCH(VALUE(LEFT($DY18)),$AC$51:$AK$51,0)),"")</f>
        <v/>
      </c>
      <c r="EB18" s="156" t="str">
        <f t="shared" ca="1" si="70"/>
        <v/>
      </c>
      <c r="EC18" s="156" t="str">
        <f ca="1">IF(OR(AC18&lt;1,EB18=""),"",LEFT(EB18,3)&amp;IF(ISERROR(MATCH(EB18,$Q:$Q,0)),"?",""))</f>
        <v/>
      </c>
      <c r="ED18" s="270" t="str">
        <f t="shared" si="4"/>
        <v>Fra-Per</v>
      </c>
      <c r="EE18" s="270" t="str">
        <f t="shared" si="5"/>
        <v/>
      </c>
      <c r="EF18" s="270" t="str">
        <f t="shared" si="5"/>
        <v/>
      </c>
      <c r="EG18" s="271" t="str">
        <f t="shared" si="6"/>
        <v/>
      </c>
      <c r="EH18" s="271" t="str">
        <f t="shared" si="7"/>
        <v/>
      </c>
      <c r="EI18" s="271" t="str">
        <f t="shared" si="8"/>
        <v/>
      </c>
      <c r="EJ18" s="271" t="str">
        <f t="shared" si="71"/>
        <v/>
      </c>
      <c r="EK18" s="274" t="str">
        <f t="shared" si="344"/>
        <v>Per</v>
      </c>
      <c r="EL18" s="272" t="str">
        <f t="shared" ca="1" si="345"/>
        <v/>
      </c>
      <c r="EM18" s="271" t="str">
        <f t="shared" ca="1" si="345"/>
        <v/>
      </c>
      <c r="EN18" s="271" t="str">
        <f t="shared" ca="1" si="345"/>
        <v/>
      </c>
      <c r="EO18" s="271" t="str">
        <f t="shared" ca="1" si="345"/>
        <v/>
      </c>
      <c r="EP18" s="272">
        <f t="shared" si="9"/>
        <v>12</v>
      </c>
      <c r="EQ18" s="272">
        <v>3</v>
      </c>
      <c r="ER18" s="272" t="str">
        <f t="shared" ca="1" si="346"/>
        <v/>
      </c>
      <c r="ES18" s="271" t="str">
        <f t="shared" ca="1" si="346"/>
        <v/>
      </c>
      <c r="ET18" s="271" t="str">
        <f t="shared" ca="1" si="346"/>
        <v/>
      </c>
      <c r="EU18" s="271" t="str">
        <f t="shared" ca="1" si="346"/>
        <v/>
      </c>
      <c r="EV18" s="273">
        <f t="shared" ca="1" si="347"/>
        <v>0</v>
      </c>
      <c r="EW18" s="272" t="str">
        <f t="shared" ca="1" si="348"/>
        <v/>
      </c>
      <c r="EX18" s="271" t="str">
        <f t="shared" ca="1" si="348"/>
        <v/>
      </c>
      <c r="EY18" s="271" t="str">
        <f t="shared" ca="1" si="348"/>
        <v/>
      </c>
      <c r="EZ18" s="271" t="str">
        <f t="shared" ca="1" si="348"/>
        <v/>
      </c>
      <c r="FA18" s="273">
        <f t="shared" ca="1" si="349"/>
        <v>0</v>
      </c>
      <c r="FB18" s="272" t="str">
        <f t="shared" ca="1" si="350"/>
        <v/>
      </c>
      <c r="FC18" s="271" t="str">
        <f t="shared" ca="1" si="350"/>
        <v/>
      </c>
      <c r="FD18" s="271" t="str">
        <f t="shared" ca="1" si="350"/>
        <v/>
      </c>
      <c r="FE18" s="271" t="str">
        <f t="shared" ca="1" si="350"/>
        <v/>
      </c>
      <c r="FF18" s="273">
        <f t="shared" ca="1" si="351"/>
        <v>0</v>
      </c>
      <c r="FG18"/>
      <c r="FH18" s="364" t="s">
        <v>234</v>
      </c>
      <c r="FI18" s="276">
        <f ca="1">RANK($EV18,OFFSET($EV$4:$EV$7,$AX18,0),0)</f>
        <v>1</v>
      </c>
      <c r="FJ18" s="282">
        <f ca="1">EV18+(IF(COUNTIF(OFFSET($FI$4:$FI$7,$AX18,0),$FI18)&gt;1,IF($AC18&gt;0,(MAX(OFFSET($AC$4:$AC$7,$AX18,0))-$AC18)*0.1,)))*10^FJ$3</f>
        <v>0</v>
      </c>
      <c r="FK18" s="304">
        <f ca="1">RANK($FJ18,OFFSET($FJ$4:$FJ$7,$AX18,0),0)</f>
        <v>1</v>
      </c>
      <c r="FL18" s="294">
        <f t="shared" ca="1" si="352"/>
        <v>4</v>
      </c>
      <c r="FM18" s="294">
        <f t="shared" ca="1" si="353"/>
        <v>3</v>
      </c>
      <c r="FN18" s="288" t="str">
        <f t="shared" ca="1" si="354"/>
        <v>04 x 01e - 03</v>
      </c>
      <c r="FO18" s="298" t="str">
        <f t="shared" ca="1" si="355"/>
        <v>1/2/4</v>
      </c>
      <c r="FP18" s="301" t="e">
        <f t="shared" ca="1" si="356"/>
        <v>#VALUE!</v>
      </c>
      <c r="FQ18" s="304" t="e">
        <f t="shared" ca="1" si="206"/>
        <v>#VALUE!</v>
      </c>
      <c r="FR18" s="294">
        <f t="shared" ca="1" si="357"/>
        <v>4</v>
      </c>
      <c r="FS18" s="294">
        <f t="shared" ca="1" si="358"/>
        <v>3</v>
      </c>
      <c r="FT18" s="288" t="e">
        <f t="shared" ca="1" si="359"/>
        <v>#VALUE!</v>
      </c>
      <c r="FU18" s="298" t="e">
        <f t="shared" ca="1" si="360"/>
        <v>#VALUE!</v>
      </c>
      <c r="FV18" s="307" t="e">
        <f t="shared" ca="1" si="361"/>
        <v>#VALUE!</v>
      </c>
      <c r="FW18" s="304" t="e">
        <f t="shared" ca="1" si="212"/>
        <v>#VALUE!</v>
      </c>
      <c r="FX18" s="294">
        <f t="shared" ca="1" si="363"/>
        <v>4</v>
      </c>
      <c r="FY18" s="294">
        <f t="shared" ca="1" si="364"/>
        <v>3</v>
      </c>
      <c r="FZ18" s="288" t="e">
        <f t="shared" ca="1" si="365"/>
        <v>#VALUE!</v>
      </c>
      <c r="GA18" s="298" t="e">
        <f t="shared" ca="1" si="366"/>
        <v>#VALUE!</v>
      </c>
      <c r="GB18" s="310" t="e">
        <f t="shared" ca="1" si="367"/>
        <v>#VALUE!</v>
      </c>
      <c r="GC18" s="304" t="e">
        <f t="shared" ca="1" si="368"/>
        <v>#VALUE!</v>
      </c>
      <c r="GD18" s="294">
        <f t="shared" ca="1" si="369"/>
        <v>4</v>
      </c>
      <c r="GE18" s="294">
        <f t="shared" ca="1" si="370"/>
        <v>3</v>
      </c>
      <c r="GF18" s="288" t="e">
        <f t="shared" ca="1" si="371"/>
        <v>#VALUE!</v>
      </c>
      <c r="GG18" s="298" t="e">
        <f t="shared" ca="1" si="372"/>
        <v>#VALUE!</v>
      </c>
      <c r="GH18" s="313" t="e">
        <f t="shared" ca="1" si="373"/>
        <v>#VALUE!</v>
      </c>
      <c r="GI18" s="304" t="e">
        <f t="shared" ca="1" si="374"/>
        <v>#VALUE!</v>
      </c>
      <c r="GJ18" s="294">
        <f t="shared" ca="1" si="375"/>
        <v>4</v>
      </c>
      <c r="GK18" s="294">
        <f t="shared" ca="1" si="376"/>
        <v>3</v>
      </c>
      <c r="GL18" s="288" t="e">
        <f t="shared" ca="1" si="377"/>
        <v>#VALUE!</v>
      </c>
      <c r="GM18" s="298" t="e">
        <f t="shared" ca="1" si="378"/>
        <v>#VALUE!</v>
      </c>
      <c r="GN18" s="316" t="e">
        <f t="shared" ca="1" si="379"/>
        <v>#VALUE!</v>
      </c>
      <c r="GO18" s="304" t="e">
        <f t="shared" ca="1" si="380"/>
        <v>#VALUE!</v>
      </c>
      <c r="GP18" s="294">
        <f t="shared" ca="1" si="381"/>
        <v>4</v>
      </c>
      <c r="GQ18" s="294">
        <f t="shared" ca="1" si="382"/>
        <v>3</v>
      </c>
      <c r="GR18" s="288" t="e">
        <f t="shared" ca="1" si="383"/>
        <v>#VALUE!</v>
      </c>
      <c r="GS18" s="298" t="e">
        <f t="shared" ca="1" si="384"/>
        <v>#VALUE!</v>
      </c>
      <c r="GT18" s="319" t="e">
        <f t="shared" ca="1" si="385"/>
        <v>#VALUE!</v>
      </c>
      <c r="GU18" s="304" t="e">
        <f t="shared" ca="1" si="386"/>
        <v>#VALUE!</v>
      </c>
      <c r="GV18" s="322" t="e">
        <f ca="1">GT18+IF(COUNTIF(OFFSET($GU$4:$GU$7,$AX18,0),GU18)&gt;1,FA18*10^GV$3)</f>
        <v>#VALUE!</v>
      </c>
      <c r="GW18" s="283" t="e">
        <f t="shared" ca="1" si="387"/>
        <v>#VALUE!</v>
      </c>
      <c r="GX18" s="325" t="e">
        <f ca="1">GV18+IF(COUNTIF(OFFSET($GW$4:$GW$7,$AX18,0),GW18)&gt;1,FF18*10^GX$3)</f>
        <v>#VALUE!</v>
      </c>
      <c r="GY18" s="283" t="e">
        <f ca="1">RANK(GX18,OFFSET(GX$4:GX$7,$AX18,0))&amp;$E18</f>
        <v>#VALUE!</v>
      </c>
      <c r="GZ18"/>
      <c r="HA18"/>
      <c r="HB18"/>
      <c r="HC18"/>
      <c r="HD18"/>
      <c r="HE18"/>
      <c r="HF18"/>
      <c r="HG18"/>
      <c r="HH18"/>
    </row>
    <row r="19" spans="1:216" x14ac:dyDescent="0.25">
      <c r="A19" s="41">
        <v>37</v>
      </c>
      <c r="B19" s="42">
        <v>43277</v>
      </c>
      <c r="C19" s="43">
        <v>0.66666666666666663</v>
      </c>
      <c r="D19" s="44" t="s">
        <v>248</v>
      </c>
      <c r="E19" s="45" t="s">
        <v>132</v>
      </c>
      <c r="F19" s="238" t="s">
        <v>266</v>
      </c>
      <c r="G19" s="239" t="s">
        <v>115</v>
      </c>
      <c r="H19" s="56"/>
      <c r="I19" s="57"/>
      <c r="J19" s="49"/>
      <c r="K19" s="50" t="str">
        <f t="shared" si="0"/>
        <v/>
      </c>
      <c r="L19" s="51">
        <v>10</v>
      </c>
      <c r="M19" s="49"/>
      <c r="N19" s="58"/>
      <c r="O19" s="59"/>
      <c r="P19" s="60" t="s">
        <v>147</v>
      </c>
      <c r="Q19" s="257" t="s">
        <v>266</v>
      </c>
      <c r="R19" s="382">
        <f t="shared" ca="1" si="290"/>
        <v>0</v>
      </c>
      <c r="S19" s="382">
        <f t="shared" ca="1" si="124"/>
        <v>0</v>
      </c>
      <c r="T19" s="382">
        <f t="shared" ca="1" si="125"/>
        <v>0</v>
      </c>
      <c r="U19" s="382">
        <f t="shared" ca="1" si="126"/>
        <v>0</v>
      </c>
      <c r="V19" s="383">
        <f t="shared" ca="1" si="291"/>
        <v>0</v>
      </c>
      <c r="W19" s="384">
        <f t="shared" ca="1" si="292"/>
        <v>0</v>
      </c>
      <c r="X19" s="385">
        <f t="shared" ca="1" si="129"/>
        <v>0</v>
      </c>
      <c r="Y19" s="386">
        <f t="shared" ca="1" si="293"/>
        <v>0</v>
      </c>
      <c r="Z19" s="387" t="str">
        <f ca="1">IF(SUM(OFFSET(R$4:R$7,$AX19,0))=0,"",IFERROR(DG19,"")&amp;IF(SUM(OFFSET(R$4:R$7,$AX19,0))&lt;12,"?",""))</f>
        <v/>
      </c>
      <c r="AA19" s="50" t="str">
        <f ca="1">IF(AK19="","",(IF(V19=AG19,1)+IF(W19=AH19,1)+IF(X19=AI19,1)+IF(Y19=AJ19,1)+IF(Z19=AK19,1))/5*AB19)</f>
        <v/>
      </c>
      <c r="AB19" s="390">
        <v>5</v>
      </c>
      <c r="AC19" s="388">
        <f t="shared" ca="1" si="131"/>
        <v>0</v>
      </c>
      <c r="AD19" s="382">
        <f t="shared" ca="1" si="132"/>
        <v>0</v>
      </c>
      <c r="AE19" s="382">
        <f t="shared" ca="1" si="133"/>
        <v>0</v>
      </c>
      <c r="AF19" s="382">
        <f t="shared" ca="1" si="134"/>
        <v>0</v>
      </c>
      <c r="AG19" s="383">
        <f t="shared" ca="1" si="135"/>
        <v>0</v>
      </c>
      <c r="AH19" s="384">
        <f t="shared" ca="1" si="136"/>
        <v>0</v>
      </c>
      <c r="AI19" s="385">
        <f t="shared" ca="1" si="294"/>
        <v>0</v>
      </c>
      <c r="AJ19" s="386">
        <f t="shared" ca="1" si="138"/>
        <v>0</v>
      </c>
      <c r="AK19" s="389" t="str">
        <f ca="1">IF(SUM(OFFSET(AC$4:AC$7,$AX19,0))=0,"",IFERROR($GY19,"")&amp;IF(SUM(OFFSET(AC$4:AC$7,$AX19,0))&lt;12,"?",""))</f>
        <v/>
      </c>
      <c r="AL19" s="270" t="str">
        <f t="shared" si="1"/>
        <v>Den-Fra</v>
      </c>
      <c r="AM19" s="270" t="str">
        <f t="shared" si="2"/>
        <v/>
      </c>
      <c r="AN19" s="270" t="str">
        <f t="shared" si="2"/>
        <v/>
      </c>
      <c r="AO19" s="271" t="str">
        <f t="shared" si="27"/>
        <v/>
      </c>
      <c r="AP19" s="271" t="str">
        <f t="shared" si="28"/>
        <v/>
      </c>
      <c r="AQ19" s="271" t="str">
        <f t="shared" si="29"/>
        <v/>
      </c>
      <c r="AR19" s="271" t="str">
        <f t="shared" si="30"/>
        <v/>
      </c>
      <c r="AS19" s="274" t="str">
        <f t="shared" si="295"/>
        <v>Den</v>
      </c>
      <c r="AT19" s="272" t="str">
        <f t="shared" ca="1" si="296"/>
        <v/>
      </c>
      <c r="AU19" s="271" t="str">
        <f t="shared" ca="1" si="296"/>
        <v/>
      </c>
      <c r="AV19" s="271" t="str">
        <f t="shared" ca="1" si="296"/>
        <v/>
      </c>
      <c r="AW19" s="271" t="str">
        <f t="shared" ca="1" si="296"/>
        <v/>
      </c>
      <c r="AX19" s="272">
        <f t="shared" si="3"/>
        <v>12</v>
      </c>
      <c r="AY19" s="272">
        <v>4</v>
      </c>
      <c r="AZ19" s="272" t="str">
        <f t="shared" ca="1" si="297"/>
        <v/>
      </c>
      <c r="BA19" s="271" t="str">
        <f t="shared" ca="1" si="297"/>
        <v/>
      </c>
      <c r="BB19" s="271" t="str">
        <f t="shared" ca="1" si="297"/>
        <v/>
      </c>
      <c r="BC19" s="271" t="str">
        <f t="shared" ca="1" si="297"/>
        <v/>
      </c>
      <c r="BD19" s="273">
        <f t="shared" ca="1" si="298"/>
        <v>0</v>
      </c>
      <c r="BE19" s="272" t="str">
        <f t="shared" ca="1" si="299"/>
        <v/>
      </c>
      <c r="BF19" s="271" t="str">
        <f t="shared" ca="1" si="299"/>
        <v/>
      </c>
      <c r="BG19" s="271" t="str">
        <f t="shared" ca="1" si="299"/>
        <v/>
      </c>
      <c r="BH19" s="271" t="str">
        <f t="shared" ca="1" si="299"/>
        <v/>
      </c>
      <c r="BI19" s="273">
        <f t="shared" ca="1" si="300"/>
        <v>0</v>
      </c>
      <c r="BJ19" s="272" t="str">
        <f t="shared" ca="1" si="301"/>
        <v/>
      </c>
      <c r="BK19" s="271" t="str">
        <f t="shared" ca="1" si="301"/>
        <v/>
      </c>
      <c r="BL19" s="271" t="str">
        <f t="shared" ca="1" si="301"/>
        <v/>
      </c>
      <c r="BM19" s="271" t="str">
        <f t="shared" ca="1" si="301"/>
        <v/>
      </c>
      <c r="BN19" s="273">
        <f t="shared" ca="1" si="302"/>
        <v>0</v>
      </c>
      <c r="BO19"/>
      <c r="BP19" s="364" t="s">
        <v>235</v>
      </c>
      <c r="BQ19" s="277">
        <f t="shared" ca="1" si="303"/>
        <v>1</v>
      </c>
      <c r="BR19" s="284">
        <f ca="1">BD19+(IF(COUNTIF(OFFSET($BQ$4:$BQ$7,$AX19,0),$BQ19)&gt;1,IF($R19&gt;0,(MAX(OFFSET($R$4:$R$7,$AX19,0))-$R19)*0.1,)))*10^BR$3</f>
        <v>0</v>
      </c>
      <c r="BS19" s="305">
        <f t="shared" ca="1" si="304"/>
        <v>1</v>
      </c>
      <c r="BT19" s="295">
        <f t="shared" ca="1" si="305"/>
        <v>4</v>
      </c>
      <c r="BU19" s="295">
        <f t="shared" ca="1" si="306"/>
        <v>4</v>
      </c>
      <c r="BV19" s="289" t="str">
        <f t="shared" ca="1" si="307"/>
        <v>04 x 01e - 04</v>
      </c>
      <c r="BW19" s="299" t="str">
        <f t="shared" ca="1" si="308"/>
        <v>1/2/3</v>
      </c>
      <c r="BX19" s="302" t="e">
        <f t="shared" ca="1" si="309"/>
        <v>#VALUE!</v>
      </c>
      <c r="BY19" s="305" t="e">
        <f t="shared" ca="1" si="310"/>
        <v>#VALUE!</v>
      </c>
      <c r="BZ19" s="295">
        <f t="shared" ca="1" si="311"/>
        <v>4</v>
      </c>
      <c r="CA19" s="295">
        <f t="shared" ca="1" si="312"/>
        <v>4</v>
      </c>
      <c r="CB19" s="289" t="e">
        <f t="shared" ca="1" si="313"/>
        <v>#VALUE!</v>
      </c>
      <c r="CC19" s="299" t="e">
        <f t="shared" ca="1" si="314"/>
        <v>#VALUE!</v>
      </c>
      <c r="CD19" s="308" t="e">
        <f t="shared" ca="1" si="315"/>
        <v>#VALUE!</v>
      </c>
      <c r="CE19" s="305" t="e">
        <f t="shared" ca="1" si="316"/>
        <v>#VALUE!</v>
      </c>
      <c r="CF19" s="295">
        <f t="shared" ca="1" si="317"/>
        <v>4</v>
      </c>
      <c r="CG19" s="295">
        <f t="shared" ca="1" si="318"/>
        <v>4</v>
      </c>
      <c r="CH19" s="289" t="e">
        <f t="shared" ca="1" si="319"/>
        <v>#VALUE!</v>
      </c>
      <c r="CI19" s="299" t="e">
        <f t="shared" ca="1" si="320"/>
        <v>#VALUE!</v>
      </c>
      <c r="CJ19" s="311" t="e">
        <f t="shared" ca="1" si="321"/>
        <v>#VALUE!</v>
      </c>
      <c r="CK19" s="305" t="e">
        <f t="shared" ca="1" si="322"/>
        <v>#VALUE!</v>
      </c>
      <c r="CL19" s="295">
        <f t="shared" ca="1" si="323"/>
        <v>4</v>
      </c>
      <c r="CM19" s="295">
        <f t="shared" ca="1" si="324"/>
        <v>4</v>
      </c>
      <c r="CN19" s="289" t="e">
        <f t="shared" ca="1" si="325"/>
        <v>#VALUE!</v>
      </c>
      <c r="CO19" s="299" t="e">
        <f t="shared" ca="1" si="326"/>
        <v>#VALUE!</v>
      </c>
      <c r="CP19" s="314" t="e">
        <f t="shared" ca="1" si="327"/>
        <v>#VALUE!</v>
      </c>
      <c r="CQ19" s="305" t="e">
        <f t="shared" ca="1" si="328"/>
        <v>#VALUE!</v>
      </c>
      <c r="CR19" s="295">
        <f t="shared" ca="1" si="329"/>
        <v>4</v>
      </c>
      <c r="CS19" s="295">
        <f t="shared" ca="1" si="330"/>
        <v>4</v>
      </c>
      <c r="CT19" s="289" t="e">
        <f t="shared" ca="1" si="331"/>
        <v>#VALUE!</v>
      </c>
      <c r="CU19" s="299" t="e">
        <f t="shared" ca="1" si="332"/>
        <v>#VALUE!</v>
      </c>
      <c r="CV19" s="317" t="e">
        <f t="shared" ca="1" si="333"/>
        <v>#VALUE!</v>
      </c>
      <c r="CW19" s="305" t="e">
        <f t="shared" ca="1" si="334"/>
        <v>#VALUE!</v>
      </c>
      <c r="CX19" s="295">
        <f t="shared" ca="1" si="335"/>
        <v>4</v>
      </c>
      <c r="CY19" s="295">
        <f t="shared" ca="1" si="336"/>
        <v>4</v>
      </c>
      <c r="CZ19" s="289" t="e">
        <f t="shared" ca="1" si="337"/>
        <v>#VALUE!</v>
      </c>
      <c r="DA19" s="299" t="e">
        <f t="shared" ca="1" si="338"/>
        <v>#VALUE!</v>
      </c>
      <c r="DB19" s="320" t="e">
        <f t="shared" ca="1" si="339"/>
        <v>#VALUE!</v>
      </c>
      <c r="DC19" s="305" t="e">
        <f t="shared" ca="1" si="340"/>
        <v>#VALUE!</v>
      </c>
      <c r="DD19" s="323" t="e">
        <f t="shared" ca="1" si="185"/>
        <v>#VALUE!</v>
      </c>
      <c r="DE19" s="285" t="e">
        <f t="shared" ca="1" si="341"/>
        <v>#VALUE!</v>
      </c>
      <c r="DF19" s="326" t="e">
        <f t="shared" ca="1" si="187"/>
        <v>#VALUE!</v>
      </c>
      <c r="DG19" s="285" t="e">
        <f ca="1">RANK(DF19,OFFSET(DF$4:DF$7,$AX19,0))&amp;$E19</f>
        <v>#VALUE!</v>
      </c>
      <c r="DH19" s="348">
        <f ca="1">COUNTIF(OFFSET($DG$4:$DG$7,$AX19,0),$DN19)</f>
        <v>0</v>
      </c>
      <c r="DI19" s="357" t="str">
        <f ca="1">IFERROR(MATCH($DN19,OFFSET($DG$4:$DG$7,$AX19,0),0),"")</f>
        <v/>
      </c>
      <c r="DJ19" s="357" t="str">
        <f t="shared" ca="1" si="342"/>
        <v/>
      </c>
      <c r="DK19" s="357" t="str">
        <f t="shared" ca="1" si="342"/>
        <v/>
      </c>
      <c r="DL19" s="357" t="str">
        <f t="shared" ca="1" si="342"/>
        <v/>
      </c>
      <c r="DM19" s="350" t="str">
        <f ca="1">CONCATENATE(DI19,DJ19,DK19,DL19)</f>
        <v/>
      </c>
      <c r="DN19" s="351" t="s">
        <v>341</v>
      </c>
      <c r="DO19" s="351" t="str">
        <f ca="1">IF(SUM(OFFSET($R$4:$R$7,$AX19,0))&lt;12,"",
IF($DH19=0,$DO18,
IF($DH19=1,OFFSET($Q$4,VALUE(DM19)-1+$AX19,0),
IF($DH19=2,OFFSET($AS$4,VALUE(MID(DM19,1,1))-1+$AX19,0)&amp;"/"&amp;OFFSET($AS$4,VALUE(MID(DM19,2,1))-1+$AX19,0),
IF($DH19=3,OFFSET($AS$4,VALUE(MID(DM19,1,1))-1+$AX19,0)&amp;"/"&amp;OFFSET($AS$4,VALUE(MID(DM19,2,1))-1+$AX19,0)&amp;"/"&amp;OFFSET($AS$4,VALUE(MID(DM19,3,1))-1+$AX19,0),
CONCATENATE(OFFSET($AS$4,$AX19,0),"/",OFFSET($AS$5,$AX19,0),"/",OFFSET($AS$6,$AX19,0),"/",OFFSET($AS$7,$AX19,0)))))))</f>
        <v/>
      </c>
      <c r="DP19" s="351" t="str">
        <f ca="1">IFERROR(OFFSET($Q$51,MATCH(RIGHT($DN19),$Q$52:$Q$59,0),MATCH(VALUE(LEFT($DN19)),$R$51:$Z$51,0)),"")</f>
        <v/>
      </c>
      <c r="DQ19" s="351" t="str">
        <f t="shared" ca="1" si="65"/>
        <v/>
      </c>
      <c r="DR19" s="353" t="str">
        <f t="shared" ca="1" si="66"/>
        <v/>
      </c>
      <c r="DS19" s="201">
        <f t="shared" ca="1" si="189"/>
        <v>0</v>
      </c>
      <c r="DT19" s="203" t="str">
        <f t="shared" ca="1" si="190"/>
        <v/>
      </c>
      <c r="DU19" s="203" t="str">
        <f t="shared" ca="1" si="191"/>
        <v/>
      </c>
      <c r="DV19" s="203" t="str">
        <f t="shared" ca="1" si="191"/>
        <v/>
      </c>
      <c r="DW19" s="203" t="str">
        <f t="shared" ca="1" si="191"/>
        <v/>
      </c>
      <c r="DX19" s="195" t="str">
        <f t="shared" ca="1" si="343"/>
        <v/>
      </c>
      <c r="DY19" s="156" t="s">
        <v>341</v>
      </c>
      <c r="DZ19" s="156" t="str">
        <f ca="1">IF(SUM(OFFSET($AC$4:$AC$7,$AX19,0))&lt;12,"",
IF($DS19=0,$DZ18,
IF($DS19=1,OFFSET($Q$4,VALUE(DX19)-1+$AX19,0),
IF($DS19=2,OFFSET($AS$4,VALUE(MID(DX19,1,1))-1+$AX19,0)&amp;"/"&amp;OFFSET($AS$4,VALUE(MID(DX19,2,1))-1+$AX19,0),
IF($DS19=3,OFFSET($AS$4,VALUE(MID(DX19,1,1))-1+$AX19,0)&amp;"/"&amp;OFFSET($AS$4,VALUE(MID(DX19,2,1))-1+$AX19,0)&amp;"/"&amp;OFFSET($AS$4,VALUE(MID(DX19,3,1))-1+$AX19,0),
CONCATENATE(OFFSET($AS$4,$AX19,0),"/",OFFSET($AS$5,$AX19,0),"/",OFFSET($AS$6,$AX19,0),"/",OFFSET($AS$7,$AX19,0)))))))</f>
        <v/>
      </c>
      <c r="EA19" s="156" t="str">
        <f ca="1">IFERROR(OFFSET($Q$51,MATCH(RIGHT($DY19),$Q$52:$Q$59,0),MATCH(VALUE(LEFT($DY19)),$AC$51:$AK$51,0)),"")</f>
        <v/>
      </c>
      <c r="EB19" s="156" t="str">
        <f t="shared" ca="1" si="70"/>
        <v/>
      </c>
      <c r="EC19" s="156" t="str">
        <f ca="1">IF(OR(AC19&lt;1,EB19=""),"",LEFT(EB19,3)&amp;IF(ISERROR(MATCH(EB19,$Q:$Q,0)),"?",""))</f>
        <v/>
      </c>
      <c r="ED19" s="270" t="str">
        <f t="shared" si="4"/>
        <v>Den-Fra</v>
      </c>
      <c r="EE19" s="270" t="str">
        <f t="shared" si="5"/>
        <v/>
      </c>
      <c r="EF19" s="270" t="str">
        <f t="shared" si="5"/>
        <v/>
      </c>
      <c r="EG19" s="271" t="str">
        <f t="shared" si="6"/>
        <v/>
      </c>
      <c r="EH19" s="271" t="str">
        <f t="shared" si="7"/>
        <v/>
      </c>
      <c r="EI19" s="271" t="str">
        <f t="shared" si="8"/>
        <v/>
      </c>
      <c r="EJ19" s="271" t="str">
        <f t="shared" si="71"/>
        <v/>
      </c>
      <c r="EK19" s="274" t="str">
        <f t="shared" si="344"/>
        <v>Den</v>
      </c>
      <c r="EL19" s="272" t="str">
        <f t="shared" ca="1" si="345"/>
        <v/>
      </c>
      <c r="EM19" s="271" t="str">
        <f t="shared" ca="1" si="345"/>
        <v/>
      </c>
      <c r="EN19" s="271" t="str">
        <f t="shared" ca="1" si="345"/>
        <v/>
      </c>
      <c r="EO19" s="271" t="str">
        <f t="shared" ca="1" si="345"/>
        <v/>
      </c>
      <c r="EP19" s="272">
        <f t="shared" si="9"/>
        <v>12</v>
      </c>
      <c r="EQ19" s="272">
        <v>4</v>
      </c>
      <c r="ER19" s="272" t="str">
        <f t="shared" ca="1" si="346"/>
        <v/>
      </c>
      <c r="ES19" s="271" t="str">
        <f t="shared" ca="1" si="346"/>
        <v/>
      </c>
      <c r="ET19" s="271" t="str">
        <f t="shared" ca="1" si="346"/>
        <v/>
      </c>
      <c r="EU19" s="271" t="str">
        <f t="shared" ca="1" si="346"/>
        <v/>
      </c>
      <c r="EV19" s="273">
        <f t="shared" ca="1" si="347"/>
        <v>0</v>
      </c>
      <c r="EW19" s="272" t="str">
        <f t="shared" ca="1" si="348"/>
        <v/>
      </c>
      <c r="EX19" s="271" t="str">
        <f t="shared" ca="1" si="348"/>
        <v/>
      </c>
      <c r="EY19" s="271" t="str">
        <f t="shared" ca="1" si="348"/>
        <v/>
      </c>
      <c r="EZ19" s="271" t="str">
        <f t="shared" ca="1" si="348"/>
        <v/>
      </c>
      <c r="FA19" s="273">
        <f t="shared" ca="1" si="349"/>
        <v>0</v>
      </c>
      <c r="FB19" s="272" t="str">
        <f t="shared" ca="1" si="350"/>
        <v/>
      </c>
      <c r="FC19" s="271" t="str">
        <f t="shared" ca="1" si="350"/>
        <v/>
      </c>
      <c r="FD19" s="271" t="str">
        <f t="shared" ca="1" si="350"/>
        <v/>
      </c>
      <c r="FE19" s="271" t="str">
        <f t="shared" ca="1" si="350"/>
        <v/>
      </c>
      <c r="FF19" s="273">
        <f t="shared" ca="1" si="351"/>
        <v>0</v>
      </c>
      <c r="FG19"/>
      <c r="FH19" s="364" t="s">
        <v>235</v>
      </c>
      <c r="FI19" s="277">
        <f ca="1">RANK($EV19,OFFSET($EV$4:$EV$7,$AX19,0),0)</f>
        <v>1</v>
      </c>
      <c r="FJ19" s="284">
        <f ca="1">EV19+(IF(COUNTIF(OFFSET($FI$4:$FI$7,$AX19,0),$FI19)&gt;1,IF($AC19&gt;0,(MAX(OFFSET($AC$4:$AC$7,$AX19,0))-$AC19)*0.1,)))*10^FJ$3</f>
        <v>0</v>
      </c>
      <c r="FK19" s="305">
        <f ca="1">RANK($FJ19,OFFSET($FJ$4:$FJ$7,$AX19,0),0)</f>
        <v>1</v>
      </c>
      <c r="FL19" s="295">
        <f t="shared" ca="1" si="352"/>
        <v>4</v>
      </c>
      <c r="FM19" s="295">
        <f t="shared" ca="1" si="353"/>
        <v>4</v>
      </c>
      <c r="FN19" s="289" t="str">
        <f t="shared" ca="1" si="354"/>
        <v>04 x 01e - 04</v>
      </c>
      <c r="FO19" s="299" t="str">
        <f t="shared" ca="1" si="355"/>
        <v>1/2/3</v>
      </c>
      <c r="FP19" s="302" t="e">
        <f t="shared" ca="1" si="356"/>
        <v>#VALUE!</v>
      </c>
      <c r="FQ19" s="305" t="e">
        <f t="shared" ca="1" si="206"/>
        <v>#VALUE!</v>
      </c>
      <c r="FR19" s="295">
        <f t="shared" ca="1" si="357"/>
        <v>4</v>
      </c>
      <c r="FS19" s="295">
        <f t="shared" ca="1" si="358"/>
        <v>4</v>
      </c>
      <c r="FT19" s="289" t="e">
        <f t="shared" ca="1" si="359"/>
        <v>#VALUE!</v>
      </c>
      <c r="FU19" s="299" t="e">
        <f t="shared" ca="1" si="360"/>
        <v>#VALUE!</v>
      </c>
      <c r="FV19" s="308" t="e">
        <f t="shared" ca="1" si="361"/>
        <v>#VALUE!</v>
      </c>
      <c r="FW19" s="305" t="e">
        <f t="shared" ca="1" si="212"/>
        <v>#VALUE!</v>
      </c>
      <c r="FX19" s="295">
        <f t="shared" ca="1" si="363"/>
        <v>4</v>
      </c>
      <c r="FY19" s="295">
        <f t="shared" ca="1" si="364"/>
        <v>4</v>
      </c>
      <c r="FZ19" s="289" t="e">
        <f t="shared" ca="1" si="365"/>
        <v>#VALUE!</v>
      </c>
      <c r="GA19" s="299" t="e">
        <f t="shared" ca="1" si="366"/>
        <v>#VALUE!</v>
      </c>
      <c r="GB19" s="311" t="e">
        <f t="shared" ca="1" si="367"/>
        <v>#VALUE!</v>
      </c>
      <c r="GC19" s="305" t="e">
        <f t="shared" ca="1" si="368"/>
        <v>#VALUE!</v>
      </c>
      <c r="GD19" s="295">
        <f t="shared" ca="1" si="369"/>
        <v>4</v>
      </c>
      <c r="GE19" s="295">
        <f t="shared" ca="1" si="370"/>
        <v>4</v>
      </c>
      <c r="GF19" s="289" t="e">
        <f t="shared" ca="1" si="371"/>
        <v>#VALUE!</v>
      </c>
      <c r="GG19" s="299" t="e">
        <f t="shared" ca="1" si="372"/>
        <v>#VALUE!</v>
      </c>
      <c r="GH19" s="314" t="e">
        <f t="shared" ca="1" si="373"/>
        <v>#VALUE!</v>
      </c>
      <c r="GI19" s="305" t="e">
        <f t="shared" ca="1" si="374"/>
        <v>#VALUE!</v>
      </c>
      <c r="GJ19" s="295">
        <f t="shared" ca="1" si="375"/>
        <v>4</v>
      </c>
      <c r="GK19" s="295">
        <f t="shared" ca="1" si="376"/>
        <v>4</v>
      </c>
      <c r="GL19" s="289" t="e">
        <f t="shared" ca="1" si="377"/>
        <v>#VALUE!</v>
      </c>
      <c r="GM19" s="299" t="e">
        <f t="shared" ca="1" si="378"/>
        <v>#VALUE!</v>
      </c>
      <c r="GN19" s="317" t="e">
        <f t="shared" ca="1" si="379"/>
        <v>#VALUE!</v>
      </c>
      <c r="GO19" s="305" t="e">
        <f t="shared" ca="1" si="380"/>
        <v>#VALUE!</v>
      </c>
      <c r="GP19" s="295">
        <f t="shared" ca="1" si="381"/>
        <v>4</v>
      </c>
      <c r="GQ19" s="295">
        <f t="shared" ca="1" si="382"/>
        <v>4</v>
      </c>
      <c r="GR19" s="289" t="e">
        <f t="shared" ca="1" si="383"/>
        <v>#VALUE!</v>
      </c>
      <c r="GS19" s="299" t="e">
        <f t="shared" ca="1" si="384"/>
        <v>#VALUE!</v>
      </c>
      <c r="GT19" s="320" t="e">
        <f t="shared" ca="1" si="385"/>
        <v>#VALUE!</v>
      </c>
      <c r="GU19" s="305" t="e">
        <f t="shared" ca="1" si="386"/>
        <v>#VALUE!</v>
      </c>
      <c r="GV19" s="323" t="e">
        <f ca="1">GT19+IF(COUNTIF(OFFSET($GU$4:$GU$7,$AX19,0),GU19)&gt;1,FA19*10^GV$3)</f>
        <v>#VALUE!</v>
      </c>
      <c r="GW19" s="285" t="e">
        <f t="shared" ca="1" si="387"/>
        <v>#VALUE!</v>
      </c>
      <c r="GX19" s="326" t="e">
        <f ca="1">GV19+IF(COUNTIF(OFFSET($GW$4:$GW$7,$AX19,0),GW19)&gt;1,FF19*10^GX$3)</f>
        <v>#VALUE!</v>
      </c>
      <c r="GY19" s="285" t="e">
        <f ca="1">RANK(GX19,OFFSET(GX$4:GX$7,$AX19,0))&amp;$E19</f>
        <v>#VALUE!</v>
      </c>
      <c r="GZ19"/>
      <c r="HA19"/>
      <c r="HB19"/>
      <c r="HC19"/>
      <c r="HD19"/>
      <c r="HE19"/>
      <c r="HF19"/>
      <c r="HG19"/>
      <c r="HH19"/>
    </row>
    <row r="20" spans="1:216" ht="15.75" thickBot="1" x14ac:dyDescent="0.3">
      <c r="A20" s="41">
        <v>38</v>
      </c>
      <c r="B20" s="42">
        <v>43277</v>
      </c>
      <c r="C20" s="43">
        <v>0.66666666666666663</v>
      </c>
      <c r="D20" s="44" t="s">
        <v>254</v>
      </c>
      <c r="E20" s="71" t="s">
        <v>132</v>
      </c>
      <c r="F20" s="240" t="s">
        <v>264</v>
      </c>
      <c r="G20" s="241" t="s">
        <v>265</v>
      </c>
      <c r="H20" s="56"/>
      <c r="I20" s="57"/>
      <c r="J20" s="49"/>
      <c r="K20" s="50" t="str">
        <f t="shared" si="0"/>
        <v/>
      </c>
      <c r="L20" s="51">
        <v>10</v>
      </c>
      <c r="M20" s="49"/>
      <c r="N20" s="58"/>
      <c r="O20" s="59"/>
      <c r="P20" s="61"/>
      <c r="Q20" s="371"/>
      <c r="R20" s="391"/>
      <c r="S20" s="391"/>
      <c r="T20" s="391"/>
      <c r="U20" s="391"/>
      <c r="V20" s="391"/>
      <c r="W20" s="391"/>
      <c r="X20" s="391"/>
      <c r="Y20" s="391"/>
      <c r="Z20" s="392"/>
      <c r="AA20" s="50"/>
      <c r="AB20" s="390"/>
      <c r="AC20" s="393"/>
      <c r="AD20" s="394"/>
      <c r="AE20" s="394"/>
      <c r="AF20" s="394"/>
      <c r="AG20" s="394"/>
      <c r="AH20" s="394"/>
      <c r="AI20" s="394"/>
      <c r="AJ20" s="394"/>
      <c r="AK20" s="392"/>
      <c r="AL20" s="270" t="str">
        <f t="shared" si="1"/>
        <v>Aus-Per</v>
      </c>
      <c r="AM20" s="270" t="str">
        <f t="shared" si="2"/>
        <v/>
      </c>
      <c r="AN20" s="270" t="str">
        <f t="shared" si="2"/>
        <v/>
      </c>
      <c r="AO20" s="271" t="str">
        <f t="shared" si="27"/>
        <v/>
      </c>
      <c r="AP20" s="271" t="str">
        <f t="shared" si="28"/>
        <v/>
      </c>
      <c r="AQ20" s="271" t="str">
        <f t="shared" si="29"/>
        <v/>
      </c>
      <c r="AR20" s="271" t="str">
        <f t="shared" si="30"/>
        <v/>
      </c>
      <c r="AS20" s="271"/>
      <c r="AT20" s="271"/>
      <c r="AU20" s="271"/>
      <c r="AV20" s="271"/>
      <c r="AW20" s="271"/>
      <c r="AX20" s="272" t="str">
        <f t="shared" si="3"/>
        <v/>
      </c>
      <c r="AY20" s="271"/>
      <c r="AZ20" s="271"/>
      <c r="BA20" s="271"/>
      <c r="BB20" s="271"/>
      <c r="BC20" s="271"/>
      <c r="BD20" s="271"/>
      <c r="BE20" s="271"/>
      <c r="BF20" s="271"/>
      <c r="BG20" s="271"/>
      <c r="BH20" s="271"/>
      <c r="BI20" s="271"/>
      <c r="BJ20" s="271"/>
      <c r="BK20" s="271"/>
      <c r="BL20" s="271"/>
      <c r="BM20" s="271"/>
      <c r="BN20" s="271"/>
      <c r="BO20"/>
      <c r="BP20" s="364" t="s">
        <v>236</v>
      </c>
      <c r="BQ20" s="170" t="str">
        <f t="shared" ref="BQ20" ca="1" si="388">IF(COUNTA(BQ16:BQ19)*(COUNTA(BQ16:BQ19)+1)/2=SUM(BQ16:BQ19),"OK","NIET OK")</f>
        <v>NIET OK</v>
      </c>
      <c r="BR20" s="278"/>
      <c r="BS20" s="171" t="str">
        <f t="shared" ref="BS20" ca="1" si="389">IF(COUNTA(BS16:BS19)*(COUNTA(BS16:BS19)+1)/2=SUM(BS16:BS19),"OK","NIET OK")</f>
        <v>NIET OK</v>
      </c>
      <c r="BT20" s="296"/>
      <c r="BU20" s="296"/>
      <c r="BV20" s="172"/>
      <c r="BW20" s="172"/>
      <c r="BX20" s="173"/>
      <c r="BY20" s="171" t="e">
        <f t="shared" ref="BY20" ca="1" si="390">IF(COUNTA(BY16:BY19)*(COUNTA(BY16:BY19)+1)/2=SUM(BY16:BY19),"OK","NIET OK")</f>
        <v>#VALUE!</v>
      </c>
      <c r="BZ20" s="296"/>
      <c r="CA20" s="296"/>
      <c r="CB20" s="172"/>
      <c r="CC20" s="172"/>
      <c r="CD20" s="173"/>
      <c r="CE20" s="171" t="e">
        <f t="shared" ref="CE20" ca="1" si="391">IF(COUNTA(CE16:CE19)*(COUNTA(CE16:CE19)+1)/2=SUM(CE16:CE19),"OK","NIET OK")</f>
        <v>#VALUE!</v>
      </c>
      <c r="CF20" s="296"/>
      <c r="CG20" s="296"/>
      <c r="CH20" s="172"/>
      <c r="CI20" s="172"/>
      <c r="CJ20" s="173"/>
      <c r="CK20" s="171" t="e">
        <f t="shared" ref="CK20" ca="1" si="392">IF(COUNTA(CK16:CK19)*(COUNTA(CK16:CK19)+1)/2=SUM(CK16:CK19),"OK","NIET OK")</f>
        <v>#VALUE!</v>
      </c>
      <c r="CL20" s="296"/>
      <c r="CM20" s="296"/>
      <c r="CN20" s="172"/>
      <c r="CO20" s="172"/>
      <c r="CP20" s="173"/>
      <c r="CQ20" s="171" t="e">
        <f t="shared" ref="CQ20" ca="1" si="393">IF(COUNTA(CQ16:CQ19)*(COUNTA(CQ16:CQ19)+1)/2=SUM(CQ16:CQ19),"OK","NIET OK")</f>
        <v>#VALUE!</v>
      </c>
      <c r="CR20" s="296"/>
      <c r="CS20" s="296"/>
      <c r="CT20" s="172"/>
      <c r="CU20" s="172"/>
      <c r="CV20" s="173"/>
      <c r="CW20" s="171" t="e">
        <f t="shared" ref="CW20" ca="1" si="394">IF(COUNTA(CW16:CW19)*(COUNTA(CW16:CW19)+1)/2=SUM(CW16:CW19),"OK","NIET OK")</f>
        <v>#VALUE!</v>
      </c>
      <c r="CX20" s="296"/>
      <c r="CY20" s="296"/>
      <c r="CZ20" s="172"/>
      <c r="DA20" s="172"/>
      <c r="DB20" s="173"/>
      <c r="DC20" s="171" t="e">
        <f t="shared" ref="DC20" ca="1" si="395">IF(COUNTA(DC16:DC19)*(COUNTA(DC16:DC19)+1)/2=SUM(DC16:DC19),"OK","NIET OK")</f>
        <v>#VALUE!</v>
      </c>
      <c r="DD20" s="185"/>
      <c r="DE20" s="181" t="e">
        <f t="shared" ref="DE20" ca="1" si="396">IF(COUNTA(DE16:DE19)*(COUNTA(DE16:DE19)+1)/2=SUM(DE16:DE19),"OK","NIET OK")</f>
        <v>#VALUE!</v>
      </c>
      <c r="DF20" s="189"/>
      <c r="DG20" s="181" t="e">
        <f t="shared" ref="DG20" ca="1" si="397">IF(COUNTA(DG16:DG19)*(COUNTA(DG16:DG19)+1)/2=SUM(VALUE(LEFT(DG16)),VALUE(LEFT(DG17)),VALUE(LEFT(DG18)),VALUE(LEFT(DG19))),"OK","NIET OK")</f>
        <v>#VALUE!</v>
      </c>
      <c r="DH20" s="348"/>
      <c r="DI20" s="349"/>
      <c r="DJ20" s="349"/>
      <c r="DK20" s="349"/>
      <c r="DL20" s="349"/>
      <c r="DM20" s="350"/>
      <c r="DN20" s="351"/>
      <c r="DO20" s="351"/>
      <c r="DP20" s="351" t="str">
        <f ca="1">IFERROR(OFFSET($Q$51,MATCH(LEFT($DN20),$Q$52:$Q$57,0),MATCH(VALUE(RIGHT($DN20)),$R$51:$Z$51,0)),"")</f>
        <v/>
      </c>
      <c r="DQ20" s="351" t="str">
        <f t="shared" ca="1" si="65"/>
        <v/>
      </c>
      <c r="DR20" s="353" t="str">
        <f t="shared" ca="1" si="66"/>
        <v/>
      </c>
      <c r="DS20" s="201"/>
      <c r="DT20" s="204"/>
      <c r="DU20" s="204"/>
      <c r="DV20" s="204"/>
      <c r="DW20" s="204"/>
      <c r="DX20" s="195"/>
      <c r="DY20" s="156"/>
      <c r="DZ20" s="156"/>
      <c r="EA20" s="156" t="str">
        <f ca="1">IFERROR(OFFSET($Q$51,MATCH(LEFT($DN20),$Q$52:$Q$57,0),MATCH(VALUE(RIGHT($DN20)),$R$51:$Z$51,0)),"")</f>
        <v/>
      </c>
      <c r="EB20" s="156" t="str">
        <f t="shared" ca="1" si="70"/>
        <v/>
      </c>
      <c r="EC20" s="156" t="str">
        <f ca="1">IF(OR(AC20&lt;1,EB20=""),"",IF(LEFT(EB20,3)="Noo","NIe",LEFT(EB20,3))&amp;IF(ISERROR(MATCH(EB20,$Q:$Q,0)),"?",""))</f>
        <v/>
      </c>
      <c r="ED20" s="270" t="str">
        <f t="shared" si="4"/>
        <v>Aus-Per</v>
      </c>
      <c r="EE20" s="270" t="str">
        <f t="shared" si="5"/>
        <v/>
      </c>
      <c r="EF20" s="270" t="str">
        <f t="shared" si="5"/>
        <v/>
      </c>
      <c r="EG20" s="271" t="str">
        <f t="shared" si="6"/>
        <v/>
      </c>
      <c r="EH20" s="271" t="str">
        <f t="shared" si="7"/>
        <v/>
      </c>
      <c r="EI20" s="271" t="str">
        <f t="shared" si="8"/>
        <v/>
      </c>
      <c r="EJ20" s="271" t="str">
        <f t="shared" si="71"/>
        <v/>
      </c>
      <c r="EK20" s="271"/>
      <c r="EL20" s="271"/>
      <c r="EM20" s="271"/>
      <c r="EN20" s="271"/>
      <c r="EO20" s="271"/>
      <c r="EP20" s="272" t="str">
        <f t="shared" si="9"/>
        <v/>
      </c>
      <c r="EQ20" s="271"/>
      <c r="ER20" s="271"/>
      <c r="ES20" s="271"/>
      <c r="ET20" s="271"/>
      <c r="EU20" s="271"/>
      <c r="EV20" s="271"/>
      <c r="EW20" s="271"/>
      <c r="EX20" s="271"/>
      <c r="EY20" s="271"/>
      <c r="EZ20" s="271"/>
      <c r="FA20" s="271"/>
      <c r="FB20" s="271"/>
      <c r="FC20" s="271"/>
      <c r="FD20" s="271"/>
      <c r="FE20" s="271"/>
      <c r="FF20" s="271"/>
      <c r="FG20"/>
      <c r="FH20" s="364" t="s">
        <v>236</v>
      </c>
      <c r="FI20" s="170" t="str">
        <f t="shared" ref="FI20" ca="1" si="398">IF(COUNTA(FI16:FI19)*(COUNTA(FI16:FI19)+1)/2=SUM(FI16:FI19),"OK","NIET OK")</f>
        <v>NIET OK</v>
      </c>
      <c r="FJ20" s="278"/>
      <c r="FK20" s="171" t="str">
        <f t="shared" ref="FK20" ca="1" si="399">IF(COUNTA(FK16:FK19)*(COUNTA(FK16:FK19)+1)/2=SUM(FK16:FK19),"OK","NIET OK")</f>
        <v>NIET OK</v>
      </c>
      <c r="FL20" s="296"/>
      <c r="FM20" s="296"/>
      <c r="FN20" s="172"/>
      <c r="FO20" s="172"/>
      <c r="FP20" s="173"/>
      <c r="FQ20" s="171" t="e">
        <f t="shared" ref="FQ20" ca="1" si="400">IF(COUNTA(FQ16:FQ19)*(COUNTA(FQ16:FQ19)+1)/2=SUM(FQ16:FQ19),"OK","NIET OK")</f>
        <v>#VALUE!</v>
      </c>
      <c r="FR20" s="296"/>
      <c r="FS20" s="296"/>
      <c r="FT20" s="172"/>
      <c r="FU20" s="172"/>
      <c r="FV20" s="173"/>
      <c r="FW20" s="171" t="e">
        <f t="shared" ref="FW20" ca="1" si="401">IF(COUNTA(FW16:FW19)*(COUNTA(FW16:FW19)+1)/2=SUM(FW16:FW19),"OK","NIET OK")</f>
        <v>#VALUE!</v>
      </c>
      <c r="FX20" s="296"/>
      <c r="FY20" s="296"/>
      <c r="FZ20" s="172"/>
      <c r="GA20" s="172"/>
      <c r="GB20" s="173"/>
      <c r="GC20" s="171" t="e">
        <f t="shared" ref="GC20" ca="1" si="402">IF(COUNTA(GC16:GC19)*(COUNTA(GC16:GC19)+1)/2=SUM(GC16:GC19),"OK","NIET OK")</f>
        <v>#VALUE!</v>
      </c>
      <c r="GD20" s="296"/>
      <c r="GE20" s="296"/>
      <c r="GF20" s="172"/>
      <c r="GG20" s="172"/>
      <c r="GH20" s="173"/>
      <c r="GI20" s="171" t="e">
        <f t="shared" ref="GI20" ca="1" si="403">IF(COUNTA(GI16:GI19)*(COUNTA(GI16:GI19)+1)/2=SUM(GI16:GI19),"OK","NIET OK")</f>
        <v>#VALUE!</v>
      </c>
      <c r="GJ20" s="296"/>
      <c r="GK20" s="296"/>
      <c r="GL20" s="172"/>
      <c r="GM20" s="172"/>
      <c r="GN20" s="173"/>
      <c r="GO20" s="171" t="e">
        <f t="shared" ref="GO20" ca="1" si="404">IF(COUNTA(GO16:GO19)*(COUNTA(GO16:GO19)+1)/2=SUM(GO16:GO19),"OK","NIET OK")</f>
        <v>#VALUE!</v>
      </c>
      <c r="GP20" s="296"/>
      <c r="GQ20" s="296"/>
      <c r="GR20" s="172"/>
      <c r="GS20" s="172"/>
      <c r="GT20" s="173"/>
      <c r="GU20" s="171" t="e">
        <f t="shared" ref="GU20" ca="1" si="405">IF(COUNTA(GU16:GU19)*(COUNTA(GU16:GU19)+1)/2=SUM(GU16:GU19),"OK","NIET OK")</f>
        <v>#VALUE!</v>
      </c>
      <c r="GV20" s="185"/>
      <c r="GW20" s="181" t="e">
        <f t="shared" ref="GW20" ca="1" si="406">IF(COUNTA(GW16:GW19)*(COUNTA(GW16:GW19)+1)/2=SUM(GW16:GW19),"OK","NIET OK")</f>
        <v>#VALUE!</v>
      </c>
      <c r="GX20" s="189"/>
      <c r="GY20" s="181" t="e">
        <f t="shared" ref="GY20" ca="1" si="407">IF(COUNTA(GY16:GY19)*(COUNTA(GY16:GY19)+1)/2=SUM(VALUE(LEFT(GY16)),VALUE(LEFT(GY17)),VALUE(LEFT(GY18)),VALUE(LEFT(GY19))),"OK","NIET OK")</f>
        <v>#VALUE!</v>
      </c>
      <c r="GZ20"/>
      <c r="HA20"/>
      <c r="HB20"/>
      <c r="HC20"/>
      <c r="HD20"/>
      <c r="HE20"/>
      <c r="HF20"/>
      <c r="HG20"/>
      <c r="HH20"/>
    </row>
    <row r="21" spans="1:216" x14ac:dyDescent="0.25">
      <c r="A21" s="41">
        <v>7</v>
      </c>
      <c r="B21" s="42">
        <v>43267</v>
      </c>
      <c r="C21" s="43">
        <v>0.625</v>
      </c>
      <c r="D21" s="44" t="s">
        <v>248</v>
      </c>
      <c r="E21" s="70" t="s">
        <v>133</v>
      </c>
      <c r="F21" s="230" t="s">
        <v>263</v>
      </c>
      <c r="G21" s="231" t="s">
        <v>161</v>
      </c>
      <c r="H21" s="65"/>
      <c r="I21" s="48"/>
      <c r="J21" s="49"/>
      <c r="K21" s="50" t="str">
        <f t="shared" si="0"/>
        <v/>
      </c>
      <c r="L21" s="51">
        <v>10</v>
      </c>
      <c r="M21" s="49"/>
      <c r="N21" s="66"/>
      <c r="O21" s="53"/>
      <c r="P21" s="61"/>
      <c r="Q21" s="374"/>
      <c r="R21" s="395"/>
      <c r="S21" s="395"/>
      <c r="T21" s="395"/>
      <c r="U21" s="395"/>
      <c r="V21" s="395"/>
      <c r="W21" s="395"/>
      <c r="X21" s="395"/>
      <c r="Y21" s="395"/>
      <c r="Z21" s="396"/>
      <c r="AA21" s="50"/>
      <c r="AB21" s="390"/>
      <c r="AC21" s="397"/>
      <c r="AD21" s="398"/>
      <c r="AE21" s="398"/>
      <c r="AF21" s="398"/>
      <c r="AG21" s="398"/>
      <c r="AH21" s="398"/>
      <c r="AI21" s="398"/>
      <c r="AJ21" s="398"/>
      <c r="AK21" s="396"/>
      <c r="AL21" s="270" t="str">
        <f t="shared" si="1"/>
        <v>Arg-IJs</v>
      </c>
      <c r="AM21" s="270" t="str">
        <f t="shared" si="2"/>
        <v/>
      </c>
      <c r="AN21" s="270" t="str">
        <f t="shared" si="2"/>
        <v/>
      </c>
      <c r="AO21" s="271" t="str">
        <f t="shared" si="27"/>
        <v/>
      </c>
      <c r="AP21" s="271" t="str">
        <f t="shared" si="28"/>
        <v/>
      </c>
      <c r="AQ21" s="271" t="str">
        <f t="shared" si="29"/>
        <v/>
      </c>
      <c r="AR21" s="271" t="str">
        <f t="shared" si="30"/>
        <v/>
      </c>
      <c r="AS21" s="271"/>
      <c r="AT21" s="272" t="str">
        <f t="shared" ref="AT21" si="408">$AS22</f>
        <v>Arg</v>
      </c>
      <c r="AU21" s="271" t="str">
        <f t="shared" ref="AU21" si="409">$AS23</f>
        <v>IJs</v>
      </c>
      <c r="AV21" s="271" t="str">
        <f t="shared" ref="AV21" si="410">$AS24</f>
        <v>Kro</v>
      </c>
      <c r="AW21" s="271" t="str">
        <f t="shared" ref="AW21" si="411">$AS25</f>
        <v>Nig</v>
      </c>
      <c r="AX21" s="272" t="str">
        <f t="shared" si="3"/>
        <v/>
      </c>
      <c r="AY21" s="272"/>
      <c r="AZ21" s="272" t="str">
        <f t="shared" ref="AZ21" si="412">$AS22</f>
        <v>Arg</v>
      </c>
      <c r="BA21" s="271" t="str">
        <f t="shared" ref="BA21" si="413">$AS23</f>
        <v>IJs</v>
      </c>
      <c r="BB21" s="271" t="str">
        <f t="shared" ref="BB21" si="414">$AS24</f>
        <v>Kro</v>
      </c>
      <c r="BC21" s="271" t="str">
        <f t="shared" ref="BC21" si="415">$AS25</f>
        <v>Nig</v>
      </c>
      <c r="BD21" s="273"/>
      <c r="BE21" s="272" t="str">
        <f t="shared" ref="BE21" si="416">$AS22</f>
        <v>Arg</v>
      </c>
      <c r="BF21" s="271" t="str">
        <f t="shared" ref="BF21" si="417">$AS23</f>
        <v>IJs</v>
      </c>
      <c r="BG21" s="271" t="str">
        <f t="shared" ref="BG21" si="418">$AS24</f>
        <v>Kro</v>
      </c>
      <c r="BH21" s="271" t="str">
        <f t="shared" ref="BH21" si="419">$AS25</f>
        <v>Nig</v>
      </c>
      <c r="BI21" s="273"/>
      <c r="BJ21" s="272" t="str">
        <f t="shared" ref="BJ21" si="420">$AS22</f>
        <v>Arg</v>
      </c>
      <c r="BK21" s="271" t="str">
        <f t="shared" ref="BK21" si="421">$AS23</f>
        <v>IJs</v>
      </c>
      <c r="BL21" s="271" t="str">
        <f t="shared" ref="BL21" si="422">$AS24</f>
        <v>Kro</v>
      </c>
      <c r="BM21" s="271" t="str">
        <f t="shared" ref="BM21" si="423">$AS25</f>
        <v>Nig</v>
      </c>
      <c r="BN21" s="273"/>
      <c r="BO21"/>
      <c r="BP21" s="364" t="s">
        <v>237</v>
      </c>
      <c r="BR21" s="279"/>
      <c r="BT21" s="297"/>
      <c r="BU21" s="297"/>
      <c r="BZ21" s="297"/>
      <c r="CA21" s="290"/>
      <c r="CF21" s="297"/>
      <c r="CG21" s="290"/>
      <c r="CL21" s="297"/>
      <c r="CM21" s="290"/>
      <c r="CR21" s="297"/>
      <c r="CS21" s="290"/>
      <c r="CX21" s="297"/>
      <c r="CY21" s="290"/>
      <c r="DH21" s="348"/>
      <c r="DI21" s="349"/>
      <c r="DJ21" s="349"/>
      <c r="DK21" s="349"/>
      <c r="DL21" s="349"/>
      <c r="DM21" s="350"/>
      <c r="DN21" s="351"/>
      <c r="DO21" s="351"/>
      <c r="DP21" s="351" t="str">
        <f ca="1">IFERROR(OFFSET($Q$51,MATCH(LEFT($DN21),$Q$52:$Q$57,0),MATCH(VALUE(RIGHT($DN21)),$R$51:$Z$51,0)),"")</f>
        <v/>
      </c>
      <c r="DQ21" s="351" t="str">
        <f t="shared" ca="1" si="65"/>
        <v/>
      </c>
      <c r="DR21" s="353" t="str">
        <f t="shared" ca="1" si="66"/>
        <v/>
      </c>
      <c r="DS21" s="201"/>
      <c r="DT21" s="204"/>
      <c r="DU21" s="204"/>
      <c r="DV21" s="204"/>
      <c r="DW21" s="204"/>
      <c r="DX21" s="195"/>
      <c r="DY21" s="156"/>
      <c r="DZ21" s="156"/>
      <c r="EA21" s="156" t="str">
        <f ca="1">IFERROR(OFFSET($Q$51,MATCH(LEFT($DN21),$Q$52:$Q$57,0),MATCH(VALUE(RIGHT($DN21)),$R$51:$Z$51,0)),"")</f>
        <v/>
      </c>
      <c r="EB21" s="156" t="str">
        <f t="shared" ca="1" si="70"/>
        <v/>
      </c>
      <c r="EC21" s="156" t="str">
        <f ca="1">IF(OR(AC21&lt;1,EB21=""),"",IF(LEFT(EB21,3)="Noo","NIe",LEFT(EB21,3))&amp;IF(ISERROR(MATCH(EB21,$Q:$Q,0)),"?",""))</f>
        <v/>
      </c>
      <c r="ED21" s="270" t="str">
        <f t="shared" si="4"/>
        <v>Arg-IJs</v>
      </c>
      <c r="EE21" s="270" t="str">
        <f t="shared" si="5"/>
        <v/>
      </c>
      <c r="EF21" s="270" t="str">
        <f t="shared" si="5"/>
        <v/>
      </c>
      <c r="EG21" s="271" t="str">
        <f t="shared" si="6"/>
        <v/>
      </c>
      <c r="EH21" s="271" t="str">
        <f t="shared" si="7"/>
        <v/>
      </c>
      <c r="EI21" s="271" t="str">
        <f t="shared" si="8"/>
        <v/>
      </c>
      <c r="EJ21" s="271" t="str">
        <f t="shared" si="71"/>
        <v/>
      </c>
      <c r="EK21" s="271"/>
      <c r="EL21" s="272" t="str">
        <f t="shared" ref="EL21" si="424">$AS22</f>
        <v>Arg</v>
      </c>
      <c r="EM21" s="271" t="str">
        <f t="shared" ref="EM21" si="425">$AS23</f>
        <v>IJs</v>
      </c>
      <c r="EN21" s="271" t="str">
        <f t="shared" ref="EN21" si="426">$AS24</f>
        <v>Kro</v>
      </c>
      <c r="EO21" s="271" t="str">
        <f t="shared" ref="EO21" si="427">$AS25</f>
        <v>Nig</v>
      </c>
      <c r="EP21" s="272" t="str">
        <f t="shared" si="9"/>
        <v/>
      </c>
      <c r="EQ21" s="272"/>
      <c r="ER21" s="272" t="str">
        <f t="shared" ref="ER21" si="428">$AS22</f>
        <v>Arg</v>
      </c>
      <c r="ES21" s="271" t="str">
        <f t="shared" ref="ES21" si="429">$AS23</f>
        <v>IJs</v>
      </c>
      <c r="ET21" s="271" t="str">
        <f t="shared" ref="ET21" si="430">$AS24</f>
        <v>Kro</v>
      </c>
      <c r="EU21" s="271" t="str">
        <f t="shared" ref="EU21" si="431">$AS25</f>
        <v>Nig</v>
      </c>
      <c r="EV21" s="273"/>
      <c r="EW21" s="272" t="str">
        <f t="shared" ref="EW21" si="432">$AS22</f>
        <v>Arg</v>
      </c>
      <c r="EX21" s="271" t="str">
        <f t="shared" ref="EX21" si="433">$AS23</f>
        <v>IJs</v>
      </c>
      <c r="EY21" s="271" t="str">
        <f t="shared" ref="EY21" si="434">$AS24</f>
        <v>Kro</v>
      </c>
      <c r="EZ21" s="271" t="str">
        <f t="shared" ref="EZ21" si="435">$AS25</f>
        <v>Nig</v>
      </c>
      <c r="FA21" s="273"/>
      <c r="FB21" s="272" t="str">
        <f t="shared" ref="FB21" si="436">$AS22</f>
        <v>Arg</v>
      </c>
      <c r="FC21" s="271" t="str">
        <f t="shared" ref="FC21" si="437">$AS23</f>
        <v>IJs</v>
      </c>
      <c r="FD21" s="271" t="str">
        <f t="shared" ref="FD21" si="438">$AS24</f>
        <v>Kro</v>
      </c>
      <c r="FE21" s="271" t="str">
        <f t="shared" ref="FE21" si="439">$AS25</f>
        <v>Nig</v>
      </c>
      <c r="FF21" s="273"/>
      <c r="FG21"/>
      <c r="FH21" s="364" t="s">
        <v>237</v>
      </c>
      <c r="FJ21" s="279"/>
      <c r="FL21" s="297"/>
      <c r="FM21" s="297"/>
      <c r="FR21" s="297"/>
      <c r="FS21" s="290"/>
      <c r="FX21" s="297"/>
      <c r="FY21" s="290"/>
      <c r="GD21" s="297"/>
      <c r="GE21" s="290"/>
      <c r="GJ21" s="297"/>
      <c r="GK21" s="290"/>
      <c r="GP21" s="297"/>
      <c r="GQ21" s="290"/>
      <c r="GZ21"/>
      <c r="HA21"/>
      <c r="HB21"/>
      <c r="HC21"/>
      <c r="HD21"/>
      <c r="HE21"/>
      <c r="HF21"/>
      <c r="HG21"/>
      <c r="HH21"/>
    </row>
    <row r="22" spans="1:216" x14ac:dyDescent="0.25">
      <c r="A22" s="41">
        <v>8</v>
      </c>
      <c r="B22" s="42">
        <v>43267</v>
      </c>
      <c r="C22" s="43">
        <v>0.875</v>
      </c>
      <c r="D22" s="44" t="s">
        <v>257</v>
      </c>
      <c r="E22" s="45" t="s">
        <v>133</v>
      </c>
      <c r="F22" s="232" t="s">
        <v>148</v>
      </c>
      <c r="G22" s="233" t="s">
        <v>267</v>
      </c>
      <c r="H22" s="56"/>
      <c r="I22" s="57"/>
      <c r="J22" s="49"/>
      <c r="K22" s="50" t="str">
        <f t="shared" si="0"/>
        <v/>
      </c>
      <c r="L22" s="51">
        <v>10</v>
      </c>
      <c r="M22" s="49"/>
      <c r="N22" s="58"/>
      <c r="O22" s="59"/>
      <c r="P22" s="68" t="s">
        <v>150</v>
      </c>
      <c r="Q22" s="256" t="s">
        <v>263</v>
      </c>
      <c r="R22" s="382">
        <f t="shared" ref="R22:R25" ca="1" si="440">COUNT(AZ22:BC22)</f>
        <v>0</v>
      </c>
      <c r="S22" s="382">
        <f t="shared" ca="1" si="124"/>
        <v>0</v>
      </c>
      <c r="T22" s="382">
        <f t="shared" ca="1" si="125"/>
        <v>0</v>
      </c>
      <c r="U22" s="382">
        <f t="shared" ca="1" si="126"/>
        <v>0</v>
      </c>
      <c r="V22" s="383">
        <f t="shared" ref="V22:V25" ca="1" si="441">BD22</f>
        <v>0</v>
      </c>
      <c r="W22" s="384">
        <f t="shared" ref="W22:W25" ca="1" si="442">BN22</f>
        <v>0</v>
      </c>
      <c r="X22" s="385">
        <f t="shared" ca="1" si="129"/>
        <v>0</v>
      </c>
      <c r="Y22" s="386">
        <f t="shared" ref="Y22:Y25" ca="1" si="443">BI22</f>
        <v>0</v>
      </c>
      <c r="Z22" s="387" t="str">
        <f ca="1">IF(SUM(OFFSET(R$4:R$7,$AX22,0))=0,"",IFERROR(DG22,"")&amp;IF(SUM(OFFSET(R$4:R$7,$AX22,0))&lt;12,"?",""))</f>
        <v/>
      </c>
      <c r="AA22" s="50" t="str">
        <f ca="1">IF(AK22="","",(IF(V22=AG22,1)+IF(W22=AH22,1)+IF(X22=AI22,1)+IF(Y22=AJ22,1)+IF(Z22=AK22,1))/5*AB22)</f>
        <v/>
      </c>
      <c r="AB22" s="390">
        <v>5</v>
      </c>
      <c r="AC22" s="388">
        <f t="shared" ca="1" si="131"/>
        <v>0</v>
      </c>
      <c r="AD22" s="382">
        <f t="shared" ca="1" si="132"/>
        <v>0</v>
      </c>
      <c r="AE22" s="382">
        <f t="shared" ca="1" si="133"/>
        <v>0</v>
      </c>
      <c r="AF22" s="382">
        <f t="shared" ca="1" si="134"/>
        <v>0</v>
      </c>
      <c r="AG22" s="383">
        <f t="shared" ca="1" si="135"/>
        <v>0</v>
      </c>
      <c r="AH22" s="384">
        <f t="shared" ca="1" si="136"/>
        <v>0</v>
      </c>
      <c r="AI22" s="385">
        <f t="shared" ref="AI22:AI25" ca="1" si="444">AH22-AJ22</f>
        <v>0</v>
      </c>
      <c r="AJ22" s="386">
        <f t="shared" ca="1" si="138"/>
        <v>0</v>
      </c>
      <c r="AK22" s="389" t="str">
        <f ca="1">IF(SUM(OFFSET(AC$4:AC$7,$AX22,0))=0,"",IFERROR($GY22,"")&amp;IF(SUM(OFFSET(AC$4:AC$7,$AX22,0))&lt;12,"?",""))</f>
        <v/>
      </c>
      <c r="AL22" s="270" t="str">
        <f t="shared" si="1"/>
        <v>Kro-Nig</v>
      </c>
      <c r="AM22" s="270" t="str">
        <f t="shared" si="2"/>
        <v/>
      </c>
      <c r="AN22" s="270" t="str">
        <f t="shared" si="2"/>
        <v/>
      </c>
      <c r="AO22" s="271" t="str">
        <f t="shared" si="27"/>
        <v/>
      </c>
      <c r="AP22" s="271" t="str">
        <f t="shared" si="28"/>
        <v/>
      </c>
      <c r="AQ22" s="271" t="str">
        <f t="shared" si="29"/>
        <v/>
      </c>
      <c r="AR22" s="271" t="str">
        <f t="shared" si="30"/>
        <v/>
      </c>
      <c r="AS22" s="274" t="str">
        <f t="shared" ref="AS22:AS49" si="445">LEFT($Q22,3)</f>
        <v>Arg</v>
      </c>
      <c r="AT22" s="272" t="str">
        <f t="shared" ref="AT22:AW25" ca="1" si="446">IFERROR(VLOOKUP($AS22&amp;"-"&amp;OFFSET(AT$3,MATCH($E22,$E:$E,0)-MATCH($E$4,$E:$E,0),0),$AL:$AR,4,0),"")</f>
        <v/>
      </c>
      <c r="AU22" s="271" t="str">
        <f t="shared" ca="1" si="446"/>
        <v/>
      </c>
      <c r="AV22" s="271" t="str">
        <f t="shared" ca="1" si="446"/>
        <v/>
      </c>
      <c r="AW22" s="271" t="str">
        <f t="shared" ca="1" si="446"/>
        <v/>
      </c>
      <c r="AX22" s="272">
        <f t="shared" si="3"/>
        <v>18</v>
      </c>
      <c r="AY22" s="272">
        <v>1</v>
      </c>
      <c r="AZ22" s="272" t="str">
        <f t="shared" ref="AZ22:BC25" ca="1" si="447">IFERROR(VLOOKUP($AS22&amp;"-"&amp;OFFSET(AZ$3,MATCH($E22,$E:$E,0)-MATCH($E$4,$E:$E,0),0),$AL:$AR,5,0),"")</f>
        <v/>
      </c>
      <c r="BA22" s="271" t="str">
        <f t="shared" ca="1" si="447"/>
        <v/>
      </c>
      <c r="BB22" s="271" t="str">
        <f t="shared" ca="1" si="447"/>
        <v/>
      </c>
      <c r="BC22" s="271" t="str">
        <f t="shared" ca="1" si="447"/>
        <v/>
      </c>
      <c r="BD22" s="273">
        <f t="shared" ref="BD22:BD25" ca="1" si="448">SUM(AZ22:BC22)</f>
        <v>0</v>
      </c>
      <c r="BE22" s="272" t="str">
        <f t="shared" ref="BE22:BH25" ca="1" si="449">IFERROR(VLOOKUP($AS22&amp;"-"&amp;OFFSET(BE$3,MATCH($E22,$E:$E,0)-MATCH($E$4,$E:$E,0),0),$AL:$AR,6,0),"")</f>
        <v/>
      </c>
      <c r="BF22" s="271" t="str">
        <f t="shared" ca="1" si="449"/>
        <v/>
      </c>
      <c r="BG22" s="271" t="str">
        <f t="shared" ca="1" si="449"/>
        <v/>
      </c>
      <c r="BH22" s="271" t="str">
        <f t="shared" ca="1" si="449"/>
        <v/>
      </c>
      <c r="BI22" s="273">
        <f t="shared" ref="BI22:BI25" ca="1" si="450">SUM(BE22:BH22)</f>
        <v>0</v>
      </c>
      <c r="BJ22" s="272" t="str">
        <f t="shared" ref="BJ22:BM25" ca="1" si="451">IFERROR(VLOOKUP($AS22&amp;"-"&amp;OFFSET(BJ$3,MATCH($E22,$E:$E,0)-MATCH($E$4,$E:$E,0),0),$AL:$AR,2,0),"")</f>
        <v/>
      </c>
      <c r="BK22" s="271" t="str">
        <f t="shared" ca="1" si="451"/>
        <v/>
      </c>
      <c r="BL22" s="271" t="str">
        <f t="shared" ca="1" si="451"/>
        <v/>
      </c>
      <c r="BM22" s="271" t="str">
        <f t="shared" ca="1" si="451"/>
        <v/>
      </c>
      <c r="BN22" s="273">
        <f t="shared" ref="BN22:BN25" ca="1" si="452">SUM(BJ22:BM22)</f>
        <v>0</v>
      </c>
      <c r="BO22"/>
      <c r="BP22" s="364" t="s">
        <v>238</v>
      </c>
      <c r="BQ22" s="275">
        <f t="shared" ref="BQ22:BQ25" ca="1" si="453">RANK($BD22,OFFSET($BD$4:$BD$7,$AX22,0),0)</f>
        <v>1</v>
      </c>
      <c r="BR22" s="280">
        <f ca="1">BD22+(IF(COUNTIF(OFFSET($BQ$4:$BQ$7,$AX22,0),$BQ22)&gt;1,IF($R22&gt;0,(MAX(OFFSET($R$4:$R$7,$AX22,0))-$R22)*0.1,)))*10^BR$3</f>
        <v>0</v>
      </c>
      <c r="BS22" s="303">
        <f t="shared" ref="BS22:BS25" ca="1" si="454">RANK($BR22,OFFSET($BR$4:$BR$7,$AX22,0),0)</f>
        <v>1</v>
      </c>
      <c r="BT22" s="293">
        <f t="shared" ref="BT22:BT25" ca="1" si="455">COUNTIF(OFFSET(BS$4:BS$7,$AX22,0),BS22)</f>
        <v>4</v>
      </c>
      <c r="BU22" s="293">
        <f t="shared" ref="BU22:BU25" ca="1" si="456">COUNTIF(OFFSET(BS22,1-$AY22,0,$AY22),BS22)</f>
        <v>1</v>
      </c>
      <c r="BV22" s="287" t="str">
        <f t="shared" ref="BV22:BV25" ca="1" si="457">IF(COUNTIF(OFFSET(BS$4:BS$7,$AX22,0),BS22)&gt;1,       TEXT(BT22,"00")&amp;" x "&amp;TEXT(BS22,"00")&amp;"e - "&amp;       TEXT(BU22,"00"),"")</f>
        <v>04 x 01e - 01</v>
      </c>
      <c r="BW22" s="281" t="str">
        <f t="shared" ref="BW22:BW25" ca="1" si="458">IF(BV22="","",
IF(BT22=2,MATCH(LEFT(BV22,LEN(BV22)-2)&amp;TEXT(IF(VALUE(RIGHT(BV22,2))&gt;1,1,2),"00"),OFFSET(BV22,1-$AY22,0,4),0),"")&amp;
IF(BT22=3,MATCH(LEFT(BV22,LEN(BV22)-2)&amp;TEXT(IF(VALUE(RIGHT(BV22,2))&gt;1,1,2),"00"),OFFSET(BV22,1-$AY22,0,4),0)&amp;"/"&amp;
                      MATCH(LEFT(BV22,LEN(BV22)-2)&amp;TEXT(IF(VALUE(RIGHT(BV22,2))&gt;2,2,3),"00"),OFFSET(BV22,1-$AY22,0,4),0),"")&amp;
IF(BT22=4,MATCH(LEFT(BV22,LEN(BV22)-2)&amp;TEXT(IF(VALUE(RIGHT(BV22,2))&gt;1,1,2),"00"),OFFSET(BV22,1-$AY22,0,4),0)&amp;"/"&amp;
                      MATCH(LEFT(BV22,LEN(BV22)-2)&amp;TEXT(IF(VALUE(RIGHT(BV22,2))&gt;2,2,3),"00"),OFFSET(BV22,1-$AY22,0,4),0)&amp;"/"&amp;
                      MATCH(LEFT(BV22,LEN(BV22)-2)&amp;TEXT(IF(VALUE(RIGHT(BV22,2))&gt;3,3,4),"00"),OFFSET(BV22,1-$AY22,0,4),0),""))</f>
        <v>2/3/4</v>
      </c>
      <c r="BX22" s="300" t="e">
        <f t="shared" ref="BX22:BX25" ca="1" si="459">BR22+(
IF(BT22=2,OFFSET($AZ22,0,BW22-1))+
IF(BT22=3,OFFSET($AZ22,0,VALUE(MID(BW22,1,1))-1)+
                     OFFSET($AZ22,0,VALUE(MID(BW22,3,1))-1))+
IF(BT22=4,OFFSET($AZ22,0,VALUE(MID(BW22,1,1))-1)+
                     OFFSET($AZ22,0,VALUE(MID(BW22,3,1))-1)+
                     OFFSET($AZ22,0,VALUE(MID(BW22,5,1))-1))
)*10^BX$3</f>
        <v>#VALUE!</v>
      </c>
      <c r="BY22" s="303" t="e">
        <f t="shared" ref="BY22:BY25" ca="1" si="460">RANK(BX22,OFFSET(BX$4:BX$7,$AX22,0))</f>
        <v>#VALUE!</v>
      </c>
      <c r="BZ22" s="293">
        <f t="shared" ref="BZ22:BZ25" ca="1" si="461">COUNTIF(OFFSET(BY$4:BY$7,$AX22,0),BY22)</f>
        <v>4</v>
      </c>
      <c r="CA22" s="293">
        <f t="shared" ref="CA22:CA25" ca="1" si="462">COUNTIF(OFFSET(BY22,1-$AY22,0,$AY22),BY22)</f>
        <v>1</v>
      </c>
      <c r="CB22" s="287" t="e">
        <f t="shared" ref="CB22:CB25" ca="1" si="463">IF(COUNTIF(OFFSET(BY$4:BY$7,$AX22,0),BY22)&gt;1,       TEXT(BZ22,"00")&amp;" x "&amp;TEXT(BY22,"00")&amp;"e - "&amp;       TEXT(CA22,"00"),"")</f>
        <v>#VALUE!</v>
      </c>
      <c r="CC22" s="281" t="e">
        <f t="shared" ref="CC22:CC25" ca="1" si="464">IF(CB22="","",
IF(BZ22=2,MATCH(LEFT(CB22,LEN(CB22)-2)&amp;TEXT(IF(VALUE(RIGHT(CB22,2))&gt;1,1,2),"00"),OFFSET(CB22,1-$AY22,0,4),0),"")&amp;
IF(BZ22=3,MATCH(LEFT(CB22,LEN(CB22)-2)&amp;TEXT(IF(VALUE(RIGHT(CB22,2))&gt;1,1,2),"00"),OFFSET(CB22,1-$AY22,0,4),0)&amp;"/"&amp;
                      MATCH(LEFT(CB22,LEN(CB22)-2)&amp;TEXT(IF(VALUE(RIGHT(CB22,2))&gt;2,2,3),"00"),OFFSET(CB22,1-$AY22,0,4),0),"")&amp;
IF(BZ22=4,MATCH(LEFT(CB22,LEN(CB22)-2)&amp;TEXT(IF(VALUE(RIGHT(CB22,2))&gt;1,1,2),"00"),OFFSET(CB22,1-$AY22,0,4),0)&amp;"/"&amp;
                      MATCH(LEFT(CB22,LEN(CB22)-2)&amp;TEXT(IF(VALUE(RIGHT(CB22,2))&gt;2,2,3),"00"),OFFSET(CB22,1-$AY22,0,4),0)&amp;"/"&amp;
                      MATCH(LEFT(CB22,LEN(CB22)-2)&amp;TEXT(IF(VALUE(RIGHT(CB22,2))&gt;3,3,4),"00"),OFFSET(CB22,1-$AY22,0,4),0),""))</f>
        <v>#VALUE!</v>
      </c>
      <c r="CD22" s="306" t="e">
        <f t="shared" ref="CD22:CD25" ca="1" si="465">BX22+(
IF(BZ22=2,OFFSET($BE22,0,CC22-1))+
IF(BZ22=3,OFFSET($BE22,0,VALUE(MID(CC22,1,1))-1)+
                     OFFSET($BE22,0,VALUE(MID(CC22,3,1))-1))+
IF(BZ22=4,OFFSET($BE22,0,VALUE(MID(CC22,1,1))-1)+
                     OFFSET($BE22,0,VALUE(MID(CC22,3,1))-1)+
                     OFFSET($BE22,0,VALUE(MID(CC22,5,1))-1))
)*10^CD$3</f>
        <v>#VALUE!</v>
      </c>
      <c r="CE22" s="303" t="e">
        <f t="shared" ref="CE22:CE25" ca="1" si="466">RANK(CD22,OFFSET(CD$4:CD$7,$AX22,0))</f>
        <v>#VALUE!</v>
      </c>
      <c r="CF22" s="293">
        <f t="shared" ref="CF22:CF25" ca="1" si="467">COUNTIF(OFFSET(CE$4:CE$7,$AX22,0),CE22)</f>
        <v>4</v>
      </c>
      <c r="CG22" s="293">
        <f t="shared" ref="CG22:CG25" ca="1" si="468">COUNTIF(OFFSET(CE22,1-$AY22,0,$AY22),CE22)</f>
        <v>1</v>
      </c>
      <c r="CH22" s="287" t="e">
        <f t="shared" ref="CH22:CH25" ca="1" si="469">IF(COUNTIF(OFFSET(CE$4:CE$7,$AX22,0),CE22)&gt;1,       TEXT(CF22,"00")&amp;" x "&amp;TEXT(CE22,"00")&amp;"e - "&amp;       TEXT(CG22,"00"),"")</f>
        <v>#VALUE!</v>
      </c>
      <c r="CI22" s="281" t="e">
        <f t="shared" ref="CI22:CI25" ca="1" si="470">IF(CH22="","",
IF(CF22=2,MATCH(LEFT(CH22,LEN(CH22)-2)&amp;TEXT(IF(VALUE(RIGHT(CH22,2))&gt;1,1,2),"00"),OFFSET(CH22,1-$AY22,0,4),0),"")&amp;
IF(CF22=3,MATCH(LEFT(CH22,LEN(CH22)-2)&amp;TEXT(IF(VALUE(RIGHT(CH22,2))&gt;1,1,2),"00"),OFFSET(CH22,1-$AY22,0,4),0)&amp;"/"&amp;
                      MATCH(LEFT(CH22,LEN(CH22)-2)&amp;TEXT(IF(VALUE(RIGHT(CH22,2))&gt;2,2,3),"00"),OFFSET(CH22,1-$AY22,0,4),0),"")&amp;
IF(CF22=4,MATCH(LEFT(CH22,LEN(CH22)-2)&amp;TEXT(IF(VALUE(RIGHT(CH22,2))&gt;1,1,2),"00"),OFFSET(CH22,1-$AY22,0,4),0)&amp;"/"&amp;
                      MATCH(LEFT(CH22,LEN(CH22)-2)&amp;TEXT(IF(VALUE(RIGHT(CH22,2))&gt;2,2,3),"00"),OFFSET(CH22,1-$AY22,0,4),0)&amp;"/"&amp;
                      MATCH(LEFT(CH22,LEN(CH22)-2)&amp;TEXT(IF(VALUE(RIGHT(CH22,2))&gt;3,3,4),"00"),OFFSET(CH22,1-$AY22,0,4),0),""))</f>
        <v>#VALUE!</v>
      </c>
      <c r="CJ22" s="309" t="e">
        <f t="shared" ref="CJ22:CJ25" ca="1" si="471">CD22+(
IF(CF22=2,OFFSET($BJ22,0,CI22-1))+
IF(CF22=3,OFFSET($BJ22,0,VALUE(MID(CI22,1,1))-1)+
                     OFFSET($BJ22,0,VALUE(MID(CI22,3,1))-1))+
IF(CF22=4,OFFSET($BJ22,0,VALUE(MID(CI22,1,1))-1)+
                     OFFSET($BJ22,0,VALUE(MID(CI22,3,1))-1)+
                     OFFSET($BJ22,0,VALUE(MID(CI22,5,1))-1))
)*10^CJ$3</f>
        <v>#VALUE!</v>
      </c>
      <c r="CK22" s="303" t="e">
        <f t="shared" ref="CK22:CK25" ca="1" si="472">RANK(CJ22,OFFSET(CJ$4:CJ$7,$AX22,0))</f>
        <v>#VALUE!</v>
      </c>
      <c r="CL22" s="293">
        <f t="shared" ref="CL22:CL25" ca="1" si="473">COUNTIF(OFFSET(CK$4:CK$7,$AX22,0),CK22)</f>
        <v>4</v>
      </c>
      <c r="CM22" s="293">
        <f t="shared" ref="CM22:CM25" ca="1" si="474">COUNTIF(OFFSET(CK22,1-$AY22,0,$AY22),CK22)</f>
        <v>1</v>
      </c>
      <c r="CN22" s="287" t="e">
        <f t="shared" ref="CN22:CN25" ca="1" si="475">IF(COUNTIF(OFFSET(CK$4:CK$7,$AX22,0),CK22)&gt;1,       TEXT(CL22,"00")&amp;" x "&amp;TEXT(CK22,"00")&amp;"e - "&amp;       TEXT(CM22,"00"),"")</f>
        <v>#VALUE!</v>
      </c>
      <c r="CO22" s="281" t="e">
        <f t="shared" ref="CO22:CO25" ca="1" si="476">IF(CN22="","",
IF(CL22=2,MATCH(LEFT(CN22,LEN(CN22)-2)&amp;TEXT(IF(VALUE(RIGHT(CN22,2))&gt;1,1,2),"00"),OFFSET(CN22,1-$AY22,0,4),0),"")&amp;
IF(CL22=3,MATCH(LEFT(CN22,LEN(CN22)-2)&amp;TEXT(IF(VALUE(RIGHT(CN22,2))&gt;1,1,2),"00"),OFFSET(CN22,1-$AY22,0,4),0)&amp;"/"&amp;
                      MATCH(LEFT(CN22,LEN(CN22)-2)&amp;TEXT(IF(VALUE(RIGHT(CN22,2))&gt;2,2,3),"00"),OFFSET(CN22,1-$AY22,0,4),0),"")&amp;
IF(CL22=4,MATCH(LEFT(CN22,LEN(CN22)-2)&amp;TEXT(IF(VALUE(RIGHT(CN22,2))&gt;1,1,2),"00"),OFFSET(CN22,1-$AY22,0,4),0)&amp;"/"&amp;
                      MATCH(LEFT(CN22,LEN(CN22)-2)&amp;TEXT(IF(VALUE(RIGHT(CN22,2))&gt;2,2,3),"00"),OFFSET(CN22,1-$AY22,0,4),0)&amp;"/"&amp;
                      MATCH(LEFT(CN22,LEN(CN22)-2)&amp;TEXT(IF(VALUE(RIGHT(CN22,2))&gt;3,3,4),"00"),OFFSET(CN22,1-$AY22,0,4),0),""))</f>
        <v>#VALUE!</v>
      </c>
      <c r="CP22" s="312" t="e">
        <f t="shared" ref="CP22:CP25" ca="1" si="477">CJ22+(
IF(CL22=2,OFFSET($AZ22,0,CO22-1))+
IF(CL22=3,OFFSET($AZ22,0,VALUE(MID(CO22,1,1))-1)+
                     OFFSET($AZ22,0,VALUE(MID(CO22,3,1))-1))+
IF(CL22=4,OFFSET($AZ22,0,VALUE(MID(CO22,1,1))-1)+
                     OFFSET($AZ22,0,VALUE(MID(CO22,3,1))-1)+
                     OFFSET($AZ22,0,VALUE(MID(CO22,5,1))-1))
)*10^CP$3</f>
        <v>#VALUE!</v>
      </c>
      <c r="CQ22" s="303" t="e">
        <f t="shared" ref="CQ22:CQ25" ca="1" si="478">RANK(CP22,OFFSET(CP$4:CP$7,$AX22,0))</f>
        <v>#VALUE!</v>
      </c>
      <c r="CR22" s="293">
        <f t="shared" ref="CR22:CR25" ca="1" si="479">COUNTIF(OFFSET(CQ$4:CQ$7,$AX22,0),CQ22)</f>
        <v>4</v>
      </c>
      <c r="CS22" s="293">
        <f t="shared" ref="CS22:CS25" ca="1" si="480">COUNTIF(OFFSET(CQ22,1-$AY22,0,$AY22),CQ22)</f>
        <v>1</v>
      </c>
      <c r="CT22" s="287" t="e">
        <f t="shared" ref="CT22:CT25" ca="1" si="481">IF(COUNTIF(OFFSET(CQ$4:CQ$7,$AX22,0),CQ22)&gt;1,       TEXT(CR22,"00")&amp;" x "&amp;TEXT(CQ22,"00")&amp;"e - "&amp;       TEXT(CS22,"00"),"")</f>
        <v>#VALUE!</v>
      </c>
      <c r="CU22" s="281" t="e">
        <f t="shared" ref="CU22:CU25" ca="1" si="482">IF(CT22="","",
IF(CR22=2,MATCH(LEFT(CT22,LEN(CT22)-2)&amp;TEXT(IF(VALUE(RIGHT(CT22,2))&gt;1,1,2),"00"),OFFSET(CT22,1-$AY22,0,4),0),"")&amp;
IF(CR22=3,MATCH(LEFT(CT22,LEN(CT22)-2)&amp;TEXT(IF(VALUE(RIGHT(CT22,2))&gt;1,1,2),"00"),OFFSET(CT22,1-$AY22,0,4),0)&amp;"/"&amp;
                      MATCH(LEFT(CT22,LEN(CT22)-2)&amp;TEXT(IF(VALUE(RIGHT(CT22,2))&gt;2,2,3),"00"),OFFSET(CT22,1-$AY22,0,4),0),"")&amp;
IF(CR22=4,MATCH(LEFT(CT22,LEN(CT22)-2)&amp;TEXT(IF(VALUE(RIGHT(CT22,2))&gt;1,1,2),"00"),OFFSET(CT22,1-$AY22,0,4),0)&amp;"/"&amp;
                      MATCH(LEFT(CT22,LEN(CT22)-2)&amp;TEXT(IF(VALUE(RIGHT(CT22,2))&gt;2,2,3),"00"),OFFSET(CT22,1-$AY22,0,4),0)&amp;"/"&amp;
                      MATCH(LEFT(CT22,LEN(CT22)-2)&amp;TEXT(IF(VALUE(RIGHT(CT22,2))&gt;3,3,4),"00"),OFFSET(CT22,1-$AY22,0,4),0),""))</f>
        <v>#VALUE!</v>
      </c>
      <c r="CV22" s="315" t="e">
        <f t="shared" ref="CV22:CV25" ca="1" si="483">CP22+(
IF(CR22=2,OFFSET($BE22,0,CU22-1))+
IF(CR22=3,OFFSET($BE22,0,VALUE(MID(CU22,1,1))-1)+
                     OFFSET($BE22,0,VALUE(MID(CU22,3,1))-1))+
IF(CR22=4,OFFSET($BE22,0,VALUE(MID(CU22,1,1))-1)+
                     OFFSET($BE22,0,VALUE(MID(CU22,3,1))-1)+
                     OFFSET($BE22,0,VALUE(MID(CU22,5,1))-1))
)*10^CV$3</f>
        <v>#VALUE!</v>
      </c>
      <c r="CW22" s="303" t="e">
        <f t="shared" ref="CW22:CW25" ca="1" si="484">RANK(CV22,OFFSET(CV$4:CV$7,$AX22,0))</f>
        <v>#VALUE!</v>
      </c>
      <c r="CX22" s="293">
        <f t="shared" ref="CX22:CX25" ca="1" si="485">COUNTIF(OFFSET(CW$4:CW$7,$AX22,0),CW22)</f>
        <v>4</v>
      </c>
      <c r="CY22" s="293">
        <f t="shared" ref="CY22:CY25" ca="1" si="486">COUNTIF(OFFSET(CW22,1-$AY22,0,$AY22),CW22)</f>
        <v>1</v>
      </c>
      <c r="CZ22" s="287" t="e">
        <f t="shared" ref="CZ22:CZ25" ca="1" si="487">IF(COUNTIF(OFFSET(CW$4:CW$7,$AX22,0),CW22)&gt;1,       TEXT(CX22,"00")&amp;" x "&amp;TEXT(CW22,"00")&amp;"e - "&amp;       TEXT(CY22,"00"),"")</f>
        <v>#VALUE!</v>
      </c>
      <c r="DA22" s="281" t="e">
        <f t="shared" ref="DA22:DA25" ca="1" si="488">IF(CZ22="","",
IF(CX22=2,MATCH(LEFT(CZ22,LEN(CZ22)-2)&amp;TEXT(IF(VALUE(RIGHT(CZ22,2))&gt;1,1,2),"00"),OFFSET(CZ22,1-$AY22,0,4),0),"")&amp;
IF(CX22=3,MATCH(LEFT(CZ22,LEN(CZ22)-2)&amp;TEXT(IF(VALUE(RIGHT(CZ22,2))&gt;1,1,2),"00"),OFFSET(CZ22,1-$AY22,0,4),0)&amp;"/"&amp;
                      MATCH(LEFT(CZ22,LEN(CZ22)-2)&amp;TEXT(IF(VALUE(RIGHT(CZ22,2))&gt;2,2,3),"00"),OFFSET(CZ22,1-$AY22,0,4),0),"")&amp;
IF(CX22=4,MATCH(LEFT(CZ22,LEN(CZ22)-2)&amp;TEXT(IF(VALUE(RIGHT(CZ22,2))&gt;1,1,2),"00"),OFFSET(CZ22,1-$AY22,0,4),0)&amp;"/"&amp;
                      MATCH(LEFT(CZ22,LEN(CZ22)-2)&amp;TEXT(IF(VALUE(RIGHT(CZ22,2))&gt;2,2,3),"00"),OFFSET(CZ22,1-$AY22,0,4),0)&amp;"/"&amp;
                      MATCH(LEFT(CZ22,LEN(CZ22)-2)&amp;TEXT(IF(VALUE(RIGHT(CZ22,2))&gt;3,3,4),"00"),OFFSET(CZ22,1-$AY22,0,4),0),""))</f>
        <v>#VALUE!</v>
      </c>
      <c r="DB22" s="318" t="e">
        <f t="shared" ref="DB22:DB25" ca="1" si="489">CV22+(
IF(CX22=2,OFFSET($BJ22,0,DA22-1))+
IF(CX22=3,OFFSET($BJ22,0,VALUE(MID(DA22,1,1))-1)+
                     OFFSET($BJ22,0,VALUE(MID(DA22,3,1))-1))+
IF(CX22=4,OFFSET($BJ22,0,VALUE(MID(DA22,1,1))-1)+
                     OFFSET($BJ22,0,VALUE(MID(DA22,3,1))-1)+
                     OFFSET($BJ22,0,VALUE(MID(DA22,5,1))-1))
)*10^DB$3</f>
        <v>#VALUE!</v>
      </c>
      <c r="DC22" s="303" t="e">
        <f t="shared" ref="DC22:DC25" ca="1" si="490">RANK(DB22,OFFSET(DB$4:DB$7,$AX22,0))</f>
        <v>#VALUE!</v>
      </c>
      <c r="DD22" s="321" t="e">
        <f t="shared" ca="1" si="185"/>
        <v>#VALUE!</v>
      </c>
      <c r="DE22" s="281" t="e">
        <f t="shared" ref="DE22:DE25" ca="1" si="491">RANK(DD22,OFFSET(DD$4:DD$7,$AX22,0))</f>
        <v>#VALUE!</v>
      </c>
      <c r="DF22" s="324" t="e">
        <f t="shared" ca="1" si="187"/>
        <v>#VALUE!</v>
      </c>
      <c r="DG22" s="281" t="e">
        <f ca="1">RANK(DF22,OFFSET(DF$4:DF$7,$AX22,0))&amp;$E22</f>
        <v>#VALUE!</v>
      </c>
      <c r="DH22" s="348">
        <f ca="1">COUNTIF(OFFSET($DG$4:$DG$7,$AX22,0),$DN22)</f>
        <v>0</v>
      </c>
      <c r="DI22" s="357" t="str">
        <f ca="1">IFERROR(MATCH($DN22,OFFSET($DG$4:$DG$7,$AX22,0),0),"")</f>
        <v/>
      </c>
      <c r="DJ22" s="357" t="str">
        <f t="shared" ref="DJ22:DL25" ca="1" si="492">IF(DJ$3&lt;=COUNTIF(OFFSET($DG$4:$DG$7,$AX22,0),$DN22),DI22+MATCH($DN22,OFFSET(OFFSET($DG$4:$DG$7,$AX22,0),DI22,0),0),"")</f>
        <v/>
      </c>
      <c r="DK22" s="357" t="str">
        <f t="shared" ca="1" si="492"/>
        <v/>
      </c>
      <c r="DL22" s="357" t="str">
        <f t="shared" ca="1" si="492"/>
        <v/>
      </c>
      <c r="DM22" s="350" t="str">
        <f ca="1">CONCATENATE(DI22,DJ22,DK22,DL22)</f>
        <v/>
      </c>
      <c r="DN22" s="351" t="s">
        <v>293</v>
      </c>
      <c r="DO22" s="351" t="str">
        <f ca="1">IF(SUM(OFFSET($R$4:$R$7,$AX22,0))&lt;12,"",
IF($DH22=0,$DO21,
IF($DH22=1,OFFSET($Q$4,VALUE(DM22)-1+$AX22,0),
IF($DH22=2,OFFSET($AS$4,VALUE(MID(DM22,1,1))-1+$AX22,0)&amp;"/"&amp;OFFSET($AS$4,VALUE(MID(DM22,2,1))-1+$AX22,0),
IF($DH22=3,OFFSET($AS$4,VALUE(MID(DM22,1,1))-1+$AX22,0)&amp;"/"&amp;OFFSET($AS$4,VALUE(MID(DM22,2,1))-1+$AX22,0)&amp;"/"&amp;OFFSET($AS$4,VALUE(MID(DM22,3,1))-1+$AX22,0),
CONCATENATE(OFFSET($AS$4,$AX22,0),"/",OFFSET($AS$5,$AX22,0),"/",OFFSET($AS$6,$AX22,0),"/",OFFSET($AS$7,$AX22,0)))))))</f>
        <v/>
      </c>
      <c r="DP22" s="351" t="str">
        <f ca="1">IFERROR(OFFSET($Q$51,MATCH(RIGHT($DN22),$Q$52:$Q$59,0),MATCH(VALUE(LEFT($DN22)),$R$51:$Z$51,0)),"")</f>
        <v/>
      </c>
      <c r="DQ22" s="351" t="str">
        <f t="shared" ca="1" si="65"/>
        <v/>
      </c>
      <c r="DR22" s="353" t="str">
        <f t="shared" ca="1" si="66"/>
        <v/>
      </c>
      <c r="DS22" s="201">
        <f t="shared" ca="1" si="189"/>
        <v>0</v>
      </c>
      <c r="DT22" s="203" t="str">
        <f t="shared" ca="1" si="190"/>
        <v/>
      </c>
      <c r="DU22" s="203" t="str">
        <f t="shared" ca="1" si="191"/>
        <v/>
      </c>
      <c r="DV22" s="203" t="str">
        <f t="shared" ca="1" si="191"/>
        <v/>
      </c>
      <c r="DW22" s="203" t="str">
        <f t="shared" ca="1" si="191"/>
        <v/>
      </c>
      <c r="DX22" s="195" t="str">
        <f t="shared" ref="DX22:DX25" ca="1" si="493">CONCATENATE(DT22,DU22,DV22,DW22)</f>
        <v/>
      </c>
      <c r="DY22" s="156" t="s">
        <v>293</v>
      </c>
      <c r="DZ22" s="156" t="str">
        <f ca="1">IF(SUM(OFFSET($AC$4:$AC$7,$AX22,0))&lt;12,"",
IF($DS22=0,$DZ21,
IF($DS22=1,OFFSET($Q$4,VALUE(DX22)-1+$AX22,0),
IF($DS22=2,OFFSET($AS$4,VALUE(MID(DX22,1,1))-1+$AX22,0)&amp;"/"&amp;OFFSET($AS$4,VALUE(MID(DX22,2,1))-1+$AX22,0),
IF($DS22=3,OFFSET($AS$4,VALUE(MID(DX22,1,1))-1+$AX22,0)&amp;"/"&amp;OFFSET($AS$4,VALUE(MID(DX22,2,1))-1+$AX22,0)&amp;"/"&amp;OFFSET($AS$4,VALUE(MID(DX22,3,1))-1+$AX22,0),
CONCATENATE(OFFSET($AS$4,$AX22,0),"/",OFFSET($AS$5,$AX22,0),"/",OFFSET($AS$6,$AX22,0),"/",OFFSET($AS$7,$AX22,0)))))))</f>
        <v/>
      </c>
      <c r="EA22" s="156" t="str">
        <f ca="1">IFERROR(OFFSET($Q$51,MATCH(RIGHT($DY22),$Q$52:$Q$59,0),MATCH(VALUE(LEFT($DY22)),$AC$51:$AK$51,0)),"")</f>
        <v/>
      </c>
      <c r="EB22" s="156" t="str">
        <f t="shared" ca="1" si="70"/>
        <v/>
      </c>
      <c r="EC22" s="156" t="str">
        <f ca="1">IF(OR(AC22&lt;1,EB22=""),"",LEFT(EB22,3)&amp;IF(ISERROR(MATCH(EB22,$Q:$Q,0)),"?",""))</f>
        <v/>
      </c>
      <c r="ED22" s="270" t="str">
        <f t="shared" si="4"/>
        <v>Kro-Nig</v>
      </c>
      <c r="EE22" s="270" t="str">
        <f t="shared" si="5"/>
        <v/>
      </c>
      <c r="EF22" s="270" t="str">
        <f t="shared" si="5"/>
        <v/>
      </c>
      <c r="EG22" s="271" t="str">
        <f t="shared" si="6"/>
        <v/>
      </c>
      <c r="EH22" s="271" t="str">
        <f t="shared" si="7"/>
        <v/>
      </c>
      <c r="EI22" s="271" t="str">
        <f t="shared" si="8"/>
        <v/>
      </c>
      <c r="EJ22" s="271" t="str">
        <f t="shared" si="71"/>
        <v/>
      </c>
      <c r="EK22" s="274" t="str">
        <f t="shared" ref="EK22:EK49" si="494">LEFT($Q22,3)</f>
        <v>Arg</v>
      </c>
      <c r="EL22" s="272" t="str">
        <f t="shared" ref="EL22:EO25" ca="1" si="495">IFERROR(VLOOKUP($AS22&amp;"-"&amp;OFFSET(EL$3,MATCH($E22,$E:$E,0)-MATCH($E$4,$E:$E,0),0),$ED:$EK,4,0),"")</f>
        <v/>
      </c>
      <c r="EM22" s="271" t="str">
        <f t="shared" ca="1" si="495"/>
        <v/>
      </c>
      <c r="EN22" s="271" t="str">
        <f t="shared" ca="1" si="495"/>
        <v/>
      </c>
      <c r="EO22" s="271" t="str">
        <f t="shared" ca="1" si="495"/>
        <v/>
      </c>
      <c r="EP22" s="272">
        <f t="shared" si="9"/>
        <v>18</v>
      </c>
      <c r="EQ22" s="272">
        <v>1</v>
      </c>
      <c r="ER22" s="272" t="str">
        <f t="shared" ref="ER22:EU25" ca="1" si="496">IFERROR(VLOOKUP($AS22&amp;"-"&amp;OFFSET(ER$3,MATCH($E22,$E:$E,0)-MATCH($E$4,$E:$E,0),0),$ED:$EJ,5,0),"")</f>
        <v/>
      </c>
      <c r="ES22" s="271" t="str">
        <f t="shared" ca="1" si="496"/>
        <v/>
      </c>
      <c r="ET22" s="271" t="str">
        <f t="shared" ca="1" si="496"/>
        <v/>
      </c>
      <c r="EU22" s="271" t="str">
        <f t="shared" ca="1" si="496"/>
        <v/>
      </c>
      <c r="EV22" s="273">
        <f t="shared" ref="EV22:EV25" ca="1" si="497">SUM(ER22:EU22)</f>
        <v>0</v>
      </c>
      <c r="EW22" s="272" t="str">
        <f t="shared" ref="EW22:EZ25" ca="1" si="498">IFERROR(VLOOKUP($AS22&amp;"-"&amp;OFFSET(EW$3,MATCH($E22,$E:$E,0)-MATCH($E$4,$E:$E,0),0),$ED:$EJ,6,0),"")</f>
        <v/>
      </c>
      <c r="EX22" s="271" t="str">
        <f t="shared" ca="1" si="498"/>
        <v/>
      </c>
      <c r="EY22" s="271" t="str">
        <f t="shared" ca="1" si="498"/>
        <v/>
      </c>
      <c r="EZ22" s="271" t="str">
        <f t="shared" ca="1" si="498"/>
        <v/>
      </c>
      <c r="FA22" s="273">
        <f t="shared" ref="FA22:FA25" ca="1" si="499">SUM(EW22:EZ22)</f>
        <v>0</v>
      </c>
      <c r="FB22" s="272" t="str">
        <f t="shared" ref="FB22:FE25" ca="1" si="500">IFERROR(VLOOKUP($AS22&amp;"-"&amp;OFFSET(FB$3,MATCH($E22,$E:$E,0)-MATCH($E$4,$E:$E,0),0),$ED:$EJ,2,0),"")</f>
        <v/>
      </c>
      <c r="FC22" s="271" t="str">
        <f t="shared" ca="1" si="500"/>
        <v/>
      </c>
      <c r="FD22" s="271" t="str">
        <f t="shared" ca="1" si="500"/>
        <v/>
      </c>
      <c r="FE22" s="271" t="str">
        <f t="shared" ca="1" si="500"/>
        <v/>
      </c>
      <c r="FF22" s="273">
        <f t="shared" ref="FF22:FF25" ca="1" si="501">SUM(FB22:FE22)</f>
        <v>0</v>
      </c>
      <c r="FG22"/>
      <c r="FH22" s="364" t="s">
        <v>238</v>
      </c>
      <c r="FI22" s="275">
        <f ca="1">RANK($EV22,OFFSET($EV$4:$EV$7,$AX22,0),0)</f>
        <v>1</v>
      </c>
      <c r="FJ22" s="280">
        <f ca="1">EV22+(IF(COUNTIF(OFFSET($FI$4:$FI$7,$AX22,0),$FI22)&gt;1,IF($AC22&gt;0,(MAX(OFFSET($AC$4:$AC$7,$AX22,0))-$AC22)*0.1,)))*10^FJ$3</f>
        <v>0</v>
      </c>
      <c r="FK22" s="303">
        <f ca="1">RANK($FJ22,OFFSET($FJ$4:$FJ$7,$AX22,0),0)</f>
        <v>1</v>
      </c>
      <c r="FL22" s="293">
        <f t="shared" ref="FL22:FL25" ca="1" si="502">COUNTIF(OFFSET(FK$4:FK$7,$AX22,0),FK22)</f>
        <v>4</v>
      </c>
      <c r="FM22" s="293">
        <f t="shared" ref="FM22:FM25" ca="1" si="503">COUNTIF(OFFSET(FK22,1-$AY22,0,$AY22),FK22)</f>
        <v>1</v>
      </c>
      <c r="FN22" s="287" t="str">
        <f t="shared" ref="FN22:FN25" ca="1" si="504">IF(COUNTIF(OFFSET(FK$4:FK$7,$AX22,0),FK22)&gt;1,       TEXT(FL22,"00")&amp;" x "&amp;TEXT(FK22,"00")&amp;"e - "&amp;       TEXT(FM22,"00"),"")</f>
        <v>04 x 01e - 01</v>
      </c>
      <c r="FO22" s="281" t="str">
        <f t="shared" ref="FO22:FO25" ca="1" si="505">IF(FN22="","",
IF(FL22=2,MATCH(LEFT(FN22,LEN(FN22)-2)&amp;TEXT(IF(VALUE(RIGHT(FN22,2))&gt;1,1,2),"00"),OFFSET(FN22,1-$AY22,0,4),0),"")&amp;
IF(FL22=3,MATCH(LEFT(FN22,LEN(FN22)-2)&amp;TEXT(IF(VALUE(RIGHT(FN22,2))&gt;1,1,2),"00"),OFFSET(FN22,1-$AY22,0,4),0)&amp;"/"&amp;
                      MATCH(LEFT(FN22,LEN(FN22)-2)&amp;TEXT(IF(VALUE(RIGHT(FN22,2))&gt;2,2,3),"00"),OFFSET(FN22,1-$AY22,0,4),0),"")&amp;
IF(FL22=4,MATCH(LEFT(FN22,LEN(FN22)-2)&amp;TEXT(IF(VALUE(RIGHT(FN22,2))&gt;1,1,2),"00"),OFFSET(FN22,1-$AY22,0,4),0)&amp;"/"&amp;
                      MATCH(LEFT(FN22,LEN(FN22)-2)&amp;TEXT(IF(VALUE(RIGHT(FN22,2))&gt;2,2,3),"00"),OFFSET(FN22,1-$AY22,0,4),0)&amp;"/"&amp;
                      MATCH(LEFT(FN22,LEN(FN22)-2)&amp;TEXT(IF(VALUE(RIGHT(FN22,2))&gt;3,3,4),"00"),OFFSET(FN22,1-$AY22,0,4),0),""))</f>
        <v>2/3/4</v>
      </c>
      <c r="FP22" s="300" t="e">
        <f t="shared" ref="FP22:FP25" ca="1" si="506">FJ22+(
IF(FL22=2,OFFSET($ER22,0,VALUE(FO22)-1))+
IF(FL22=3,OFFSET($ER22,0,VALUE(MID(FO22,1,1))-1)+
                     OFFSET($ER22,0,VALUE(MID(FO22,3,1))-1))+
IF(FL22=4,OFFSET($ER22,0,VALUE(MID(FO22,1,1))-1)+
                     OFFSET($ER22,0,VALUE(MID(FO22,3,1))-1)+
                     OFFSET($ER22,0,VALUE(MID(FO22,5,1))-1))
)*10^FP$3</f>
        <v>#VALUE!</v>
      </c>
      <c r="FQ22" s="303" t="e">
        <f t="shared" ca="1" si="206"/>
        <v>#VALUE!</v>
      </c>
      <c r="FR22" s="293">
        <f t="shared" ref="FR22:FR25" ca="1" si="507">COUNTIF(OFFSET(FQ$4:FQ$7,$AX22,0),FQ22)</f>
        <v>4</v>
      </c>
      <c r="FS22" s="293">
        <f t="shared" ref="FS22:FS25" ca="1" si="508">COUNTIF(OFFSET(FQ22,1-$AY22,0,$AY22),FQ22)</f>
        <v>1</v>
      </c>
      <c r="FT22" s="287" t="e">
        <f t="shared" ref="FT22:FT25" ca="1" si="509">IF(COUNTIF(OFFSET(FQ$4:FQ$7,$AX22,0),FQ22)&gt;1,       TEXT(FR22,"00")&amp;" x "&amp;TEXT(FQ22,"00")&amp;"e - "&amp;       TEXT(FS22,"00"),"")</f>
        <v>#VALUE!</v>
      </c>
      <c r="FU22" s="281" t="e">
        <f t="shared" ref="FU22:FU25" ca="1" si="510">IF(FT22="","",
IF(FR22=2,MATCH(LEFT(FT22,LEN(FT22)-2)&amp;TEXT(IF(VALUE(RIGHT(FT22,2))&gt;1,1,2),"00"),OFFSET(FT22,1-$AY22,0,4),0),"")&amp;
IF(FR22=3,MATCH(LEFT(FT22,LEN(FT22)-2)&amp;TEXT(IF(VALUE(RIGHT(FT22,2))&gt;1,1,2),"00"),OFFSET(FT22,1-$AY22,0,4),0)&amp;"/"&amp;
                      MATCH(LEFT(FT22,LEN(FT22)-2)&amp;TEXT(IF(VALUE(RIGHT(FT22,2))&gt;2,2,3),"00"),OFFSET(FT22,1-$AY22,0,4),0),"")&amp;
IF(FR22=4,MATCH(LEFT(FT22,LEN(FT22)-2)&amp;TEXT(IF(VALUE(RIGHT(FT22,2))&gt;1,1,2),"00"),OFFSET(FT22,1-$AY22,0,4),0)&amp;"/"&amp;
                      MATCH(LEFT(FT22,LEN(FT22)-2)&amp;TEXT(IF(VALUE(RIGHT(FT22,2))&gt;2,2,3),"00"),OFFSET(FT22,1-$AY22,0,4),0)&amp;"/"&amp;
                      MATCH(LEFT(FT22,LEN(FT22)-2)&amp;TEXT(IF(VALUE(RIGHT(FT22,2))&gt;3,3,4),"00"),OFFSET(FT22,1-$AY22,0,4),0),""))</f>
        <v>#VALUE!</v>
      </c>
      <c r="FV22" s="306" t="e">
        <f t="shared" ref="FV22:FV25" ca="1" si="511">FP22+(
IF(FR22=2,OFFSET($EW22,0,FU22-1))+
IF(FR22=3,OFFSET($EW22,0,VALUE(MID(FU22,1,1))-1)+
                     OFFSET($EW22,0,VALUE(MID(FU22,3,1))-1))+
IF(FR22=4,OFFSET($EW22,0,VALUE(MID(FU22,1,1))-1)+
                     OFFSET($EW22,0,VALUE(MID(FU22,3,1))-1)+
                     OFFSET($EW22,0,VALUE(MID(FU22,5,1))-1))
)*10^FV$3</f>
        <v>#VALUE!</v>
      </c>
      <c r="FW22" s="303" t="e">
        <f t="shared" ref="FW22" ca="1" si="512">RANK(FV22,OFFSET(FV$4:FV$7,$AX22,0))</f>
        <v>#VALUE!</v>
      </c>
      <c r="FX22" s="293">
        <f t="shared" ref="FX22:FX25" ca="1" si="513">COUNTIF(OFFSET(FW$4:FW$7,$AX22,0),FW22)</f>
        <v>4</v>
      </c>
      <c r="FY22" s="293">
        <f t="shared" ref="FY22:FY25" ca="1" si="514">COUNTIF(OFFSET(FW22,1-$AY22,0,$AY22),FW22)</f>
        <v>1</v>
      </c>
      <c r="FZ22" s="287" t="e">
        <f t="shared" ref="FZ22:FZ25" ca="1" si="515">IF(COUNTIF(OFFSET(FW$4:FW$7,$AX22,0),FW22)&gt;1,       TEXT(FX22,"00")&amp;" x "&amp;TEXT(FW22,"00")&amp;"e - "&amp;       TEXT(FY22,"00"),"")</f>
        <v>#VALUE!</v>
      </c>
      <c r="GA22" s="281" t="e">
        <f t="shared" ref="GA22:GA25" ca="1" si="516">IF(FZ22="","",
IF(FX22=2,MATCH(LEFT(FZ22,LEN(FZ22)-2)&amp;TEXT(IF(VALUE(RIGHT(FZ22,2))&gt;1,1,2),"00"),OFFSET(FZ22,1-$AY22,0,4),0),"")&amp;
IF(FX22=3,MATCH(LEFT(FZ22,LEN(FZ22)-2)&amp;TEXT(IF(VALUE(RIGHT(FZ22,2))&gt;1,1,2),"00"),OFFSET(FZ22,1-$AY22,0,4),0)&amp;"/"&amp;
                      MATCH(LEFT(FZ22,LEN(FZ22)-2)&amp;TEXT(IF(VALUE(RIGHT(FZ22,2))&gt;2,2,3),"00"),OFFSET(FZ22,1-$AY22,0,4),0),"")&amp;
IF(FX22=4,MATCH(LEFT(FZ22,LEN(FZ22)-2)&amp;TEXT(IF(VALUE(RIGHT(FZ22,2))&gt;1,1,2),"00"),OFFSET(FZ22,1-$AY22,0,4),0)&amp;"/"&amp;
                      MATCH(LEFT(FZ22,LEN(FZ22)-2)&amp;TEXT(IF(VALUE(RIGHT(FZ22,2))&gt;2,2,3),"00"),OFFSET(FZ22,1-$AY22,0,4),0)&amp;"/"&amp;
                      MATCH(LEFT(FZ22,LEN(FZ22)-2)&amp;TEXT(IF(VALUE(RIGHT(FZ22,2))&gt;3,3,4),"00"),OFFSET(FZ22,1-$AY22,0,4),0),""))</f>
        <v>#VALUE!</v>
      </c>
      <c r="GB22" s="309" t="e">
        <f t="shared" ref="GB22:GB25" ca="1" si="517">FV22+(
IF(FX22=2,OFFSET($FB22,0,GA22-1))+
IF(FX22=3,OFFSET($FB22,0,VALUE(MID(GA22,1,1))-1)+
                     OFFSET($FB22,0,VALUE(MID(GA22,3,1))-1))+
IF(FX22=4,OFFSET($FB22,0,VALUE(MID(GA22,1,1))-1)+
                     OFFSET($FB22,0,VALUE(MID(GA22,3,1))-1)+
                     OFFSET($FB22,0,VALUE(MID(GA22,5,1))-1))
)*10^GB$3</f>
        <v>#VALUE!</v>
      </c>
      <c r="GC22" s="303" t="e">
        <f t="shared" ref="GC22:GC25" ca="1" si="518">RANK(GB22,OFFSET(GB$4:GB$7,$AX22,0))</f>
        <v>#VALUE!</v>
      </c>
      <c r="GD22" s="293">
        <f t="shared" ref="GD22:GD25" ca="1" si="519">COUNTIF(OFFSET(GC$4:GC$7,$AX22,0),GC22)</f>
        <v>4</v>
      </c>
      <c r="GE22" s="293">
        <f t="shared" ref="GE22:GE25" ca="1" si="520">COUNTIF(OFFSET(GC22,1-$AY22,0,$AY22),GC22)</f>
        <v>1</v>
      </c>
      <c r="GF22" s="287" t="e">
        <f t="shared" ref="GF22:GF25" ca="1" si="521">IF(COUNTIF(OFFSET(GC$4:GC$7,$AX22,0),GC22)&gt;1,       TEXT(GD22,"00")&amp;" x "&amp;TEXT(GC22,"00")&amp;"e - "&amp;       TEXT(GE22,"00"),"")</f>
        <v>#VALUE!</v>
      </c>
      <c r="GG22" s="281" t="e">
        <f t="shared" ref="GG22:GG25" ca="1" si="522">IF(GF22="","",
IF(GD22=2,MATCH(LEFT(GF22,LEN(GF22)-2)&amp;TEXT(IF(VALUE(RIGHT(GF22,2))&gt;1,1,2),"00"),OFFSET(GF22,1-$AY22,0,4),0),"")&amp;
IF(GD22=3,MATCH(LEFT(GF22,LEN(GF22)-2)&amp;TEXT(IF(VALUE(RIGHT(GF22,2))&gt;1,1,2),"00"),OFFSET(GF22,1-$AY22,0,4),0)&amp;"/"&amp;
                      MATCH(LEFT(GF22,LEN(GF22)-2)&amp;TEXT(IF(VALUE(RIGHT(GF22,2))&gt;2,2,3),"00"),OFFSET(GF22,1-$AY22,0,4),0),"")&amp;
IF(GD22=4,MATCH(LEFT(GF22,LEN(GF22)-2)&amp;TEXT(IF(VALUE(RIGHT(GF22,2))&gt;1,1,2),"00"),OFFSET(GF22,1-$AY22,0,4),0)&amp;"/"&amp;
                      MATCH(LEFT(GF22,LEN(GF22)-2)&amp;TEXT(IF(VALUE(RIGHT(GF22,2))&gt;2,2,3),"00"),OFFSET(GF22,1-$AY22,0,4),0)&amp;"/"&amp;
                      MATCH(LEFT(GF22,LEN(GF22)-2)&amp;TEXT(IF(VALUE(RIGHT(GF22,2))&gt;3,3,4),"00"),OFFSET(GF22,1-$AY22,0,4),0),""))</f>
        <v>#VALUE!</v>
      </c>
      <c r="GH22" s="312" t="e">
        <f t="shared" ref="GH22:GH25" ca="1" si="523">GB22+(
IF(GD22=2,OFFSET($ER22,0,GG22-1))+
IF(GD22=3,OFFSET($ER22,0,VALUE(MID(GG22,1,1))-1)+
                     OFFSET($ER22,0,VALUE(MID(GG22,3,1))-1))+
IF(GD22=4,OFFSET($ER22,0,VALUE(MID(GG22,1,1))-1)+
                     OFFSET($ER22,0,VALUE(MID(GG22,3,1))-1)+
                     OFFSET($ER22,0,VALUE(MID(GG22,5,1))-1))
)*10^GH$3</f>
        <v>#VALUE!</v>
      </c>
      <c r="GI22" s="303" t="e">
        <f t="shared" ref="GI22:GI25" ca="1" si="524">RANK(GH22,OFFSET(GH$4:GH$7,$AX22,0))</f>
        <v>#VALUE!</v>
      </c>
      <c r="GJ22" s="293">
        <f t="shared" ref="GJ22:GJ25" ca="1" si="525">COUNTIF(OFFSET(GI$4:GI$7,$AX22,0),GI22)</f>
        <v>4</v>
      </c>
      <c r="GK22" s="293">
        <f t="shared" ref="GK22:GK25" ca="1" si="526">COUNTIF(OFFSET(GI22,1-$AY22,0,$AY22),GI22)</f>
        <v>1</v>
      </c>
      <c r="GL22" s="287" t="e">
        <f t="shared" ref="GL22:GL25" ca="1" si="527">IF(COUNTIF(OFFSET(GI$4:GI$7,$AX22,0),GI22)&gt;1,       TEXT(GJ22,"00")&amp;" x "&amp;TEXT(GI22,"00")&amp;"e - "&amp;       TEXT(GK22,"00"),"")</f>
        <v>#VALUE!</v>
      </c>
      <c r="GM22" s="281" t="e">
        <f t="shared" ref="GM22:GM25" ca="1" si="528">IF(GL22="","",
IF(GJ22=2,MATCH(LEFT(GL22,LEN(GL22)-2)&amp;TEXT(IF(VALUE(RIGHT(GL22,2))&gt;1,1,2),"00"),OFFSET(GL22,1-$AY22,0,4),0),"")&amp;
IF(GJ22=3,MATCH(LEFT(GL22,LEN(GL22)-2)&amp;TEXT(IF(VALUE(RIGHT(GL22,2))&gt;1,1,2),"00"),OFFSET(GL22,1-$AY22,0,4),0)&amp;"/"&amp;
                      MATCH(LEFT(GL22,LEN(GL22)-2)&amp;TEXT(IF(VALUE(RIGHT(GL22,2))&gt;2,2,3),"00"),OFFSET(GL22,1-$AY22,0,4),0),"")&amp;
IF(GJ22=4,MATCH(LEFT(GL22,LEN(GL22)-2)&amp;TEXT(IF(VALUE(RIGHT(GL22,2))&gt;1,1,2),"00"),OFFSET(GL22,1-$AY22,0,4),0)&amp;"/"&amp;
                      MATCH(LEFT(GL22,LEN(GL22)-2)&amp;TEXT(IF(VALUE(RIGHT(GL22,2))&gt;2,2,3),"00"),OFFSET(GL22,1-$AY22,0,4),0)&amp;"/"&amp;
                      MATCH(LEFT(GL22,LEN(GL22)-2)&amp;TEXT(IF(VALUE(RIGHT(GL22,2))&gt;3,3,4),"00"),OFFSET(GL22,1-$AY22,0,4),0),""))</f>
        <v>#VALUE!</v>
      </c>
      <c r="GN22" s="315" t="e">
        <f t="shared" ref="GN22:GN25" ca="1" si="529">GH22+(
IF(GJ22=2,OFFSET($EW22,0,GM22-1))+
IF(GJ22=3,OFFSET($EW22,0,VALUE(MID(GM22,1,1))-1)+
                     OFFSET($EW22,0,VALUE(MID(GM22,3,1))-1))+
IF(GJ22=4,OFFSET($EW22,0,VALUE(MID(GM22,1,1))-1)+
                     OFFSET($EW22,0,VALUE(MID(GM22,3,1))-1)+
                     OFFSET($EW22,0,VALUE(MID(GM22,5,1))-1))
)*10^GN$3</f>
        <v>#VALUE!</v>
      </c>
      <c r="GO22" s="303" t="e">
        <f t="shared" ref="GO22:GO25" ca="1" si="530">RANK(GN22,OFFSET(GN$4:GN$7,$AX22,0))</f>
        <v>#VALUE!</v>
      </c>
      <c r="GP22" s="293">
        <f t="shared" ref="GP22:GP25" ca="1" si="531">COUNTIF(OFFSET(GO$4:GO$7,$AX22,0),GO22)</f>
        <v>4</v>
      </c>
      <c r="GQ22" s="293">
        <f t="shared" ref="GQ22:GQ25" ca="1" si="532">COUNTIF(OFFSET(GO22,1-$AY22,0,$AY22),GO22)</f>
        <v>1</v>
      </c>
      <c r="GR22" s="287" t="e">
        <f t="shared" ref="GR22:GR25" ca="1" si="533">IF(COUNTIF(OFFSET(GO$4:GO$7,$AX22,0),GO22)&gt;1,       TEXT(GP22,"00")&amp;" x "&amp;TEXT(GO22,"00")&amp;"e - "&amp;       TEXT(GQ22,"00"),"")</f>
        <v>#VALUE!</v>
      </c>
      <c r="GS22" s="281" t="e">
        <f t="shared" ref="GS22:GS25" ca="1" si="534">IF(GR22="","",
IF(GP22=2,MATCH(LEFT(GR22,LEN(GR22)-2)&amp;TEXT(IF(VALUE(RIGHT(GR22,2))&gt;1,1,2),"00"),OFFSET(GR22,1-$AY22,0,4),0),"")&amp;
IF(GP22=3,MATCH(LEFT(GR22,LEN(GR22)-2)&amp;TEXT(IF(VALUE(RIGHT(GR22,2))&gt;1,1,2),"00"),OFFSET(GR22,1-$AY22,0,4),0)&amp;"/"&amp;
                      MATCH(LEFT(GR22,LEN(GR22)-2)&amp;TEXT(IF(VALUE(RIGHT(GR22,2))&gt;2,2,3),"00"),OFFSET(GR22,1-$AY22,0,4),0),"")&amp;
IF(GP22=4,MATCH(LEFT(GR22,LEN(GR22)-2)&amp;TEXT(IF(VALUE(RIGHT(GR22,2))&gt;1,1,2),"00"),OFFSET(GR22,1-$AY22,0,4),0)&amp;"/"&amp;
                      MATCH(LEFT(GR22,LEN(GR22)-2)&amp;TEXT(IF(VALUE(RIGHT(GR22,2))&gt;2,2,3),"00"),OFFSET(GR22,1-$AY22,0,4),0)&amp;"/"&amp;
                      MATCH(LEFT(GR22,LEN(GR22)-2)&amp;TEXT(IF(VALUE(RIGHT(GR22,2))&gt;3,3,4),"00"),OFFSET(GR22,1-$AY22,0,4),0),""))</f>
        <v>#VALUE!</v>
      </c>
      <c r="GT22" s="318" t="e">
        <f t="shared" ref="GT22:GT25" ca="1" si="535">GN22+(
IF(GP22=2,OFFSET($FB22,0,GS22-1))+
IF(GP22=3,OFFSET($FB22,0,VALUE(MID(GS22,1,1))-1)+
                     OFFSET($FB22,0,VALUE(MID(GS22,3,1))-1))+
IF(GP22=4,OFFSET($FB22,0,VALUE(MID(GS22,1,1))-1)+
                     OFFSET($FB22,0,VALUE(MID(GS22,3,1))-1)+
                     OFFSET($FB22,0,VALUE(MID(GS22,5,1))-1))
)*10^GT$3</f>
        <v>#VALUE!</v>
      </c>
      <c r="GU22" s="303" t="e">
        <f t="shared" ref="GU22:GU25" ca="1" si="536">RANK(GT22,OFFSET(GT$4:GT$7,$AX22,0))</f>
        <v>#VALUE!</v>
      </c>
      <c r="GV22" s="321" t="e">
        <f ca="1">GT22+IF(COUNTIF(OFFSET($GU$4:$GU$7,$AX22,0),GU22)&gt;1,FA22*10^GV$3)</f>
        <v>#VALUE!</v>
      </c>
      <c r="GW22" s="281" t="e">
        <f t="shared" ref="GW22:GW25" ca="1" si="537">RANK(GV22,OFFSET(GV$4:GV$7,$AX22,0))</f>
        <v>#VALUE!</v>
      </c>
      <c r="GX22" s="324" t="e">
        <f ca="1">GV22+IF(COUNTIF(OFFSET($GW$4:$GW$7,$AX22,0),GW22)&gt;1,FF22*10^GX$3)</f>
        <v>#VALUE!</v>
      </c>
      <c r="GY22" s="281" t="e">
        <f ca="1">RANK(GX22,OFFSET(GX$4:GX$7,$AX22,0))&amp;$E22</f>
        <v>#VALUE!</v>
      </c>
      <c r="GZ22"/>
      <c r="HA22"/>
      <c r="HB22"/>
      <c r="HC22"/>
      <c r="HD22"/>
      <c r="HE22"/>
      <c r="HF22"/>
      <c r="HG22"/>
      <c r="HH22"/>
    </row>
    <row r="23" spans="1:216" x14ac:dyDescent="0.25">
      <c r="A23" s="41">
        <v>23</v>
      </c>
      <c r="B23" s="42">
        <v>43272</v>
      </c>
      <c r="C23" s="43">
        <v>0.83333333333333337</v>
      </c>
      <c r="D23" s="44" t="s">
        <v>268</v>
      </c>
      <c r="E23" s="45" t="s">
        <v>133</v>
      </c>
      <c r="F23" s="232" t="s">
        <v>263</v>
      </c>
      <c r="G23" s="233" t="s">
        <v>148</v>
      </c>
      <c r="H23" s="56"/>
      <c r="I23" s="57"/>
      <c r="J23" s="49"/>
      <c r="K23" s="50" t="str">
        <f t="shared" si="0"/>
        <v/>
      </c>
      <c r="L23" s="51">
        <v>10</v>
      </c>
      <c r="M23" s="49"/>
      <c r="N23" s="58"/>
      <c r="O23" s="59"/>
      <c r="P23" s="68" t="s">
        <v>151</v>
      </c>
      <c r="Q23" s="256" t="s">
        <v>161</v>
      </c>
      <c r="R23" s="382">
        <f t="shared" ca="1" si="440"/>
        <v>0</v>
      </c>
      <c r="S23" s="382">
        <f t="shared" ca="1" si="124"/>
        <v>0</v>
      </c>
      <c r="T23" s="382">
        <f t="shared" ca="1" si="125"/>
        <v>0</v>
      </c>
      <c r="U23" s="382">
        <f t="shared" ca="1" si="126"/>
        <v>0</v>
      </c>
      <c r="V23" s="383">
        <f t="shared" ca="1" si="441"/>
        <v>0</v>
      </c>
      <c r="W23" s="384">
        <f t="shared" ca="1" si="442"/>
        <v>0</v>
      </c>
      <c r="X23" s="385">
        <f t="shared" ca="1" si="129"/>
        <v>0</v>
      </c>
      <c r="Y23" s="386">
        <f t="shared" ca="1" si="443"/>
        <v>0</v>
      </c>
      <c r="Z23" s="387" t="str">
        <f ca="1">IF(SUM(OFFSET(R$4:R$7,$AX23,0))=0,"",IFERROR(DG23,"")&amp;IF(SUM(OFFSET(R$4:R$7,$AX23,0))&lt;12,"?",""))</f>
        <v/>
      </c>
      <c r="AA23" s="50" t="str">
        <f ca="1">IF(AK23="","",(IF(V23=AG23,1)+IF(W23=AH23,1)+IF(X23=AI23,1)+IF(Y23=AJ23,1)+IF(Z23=AK23,1))/5*AB23)</f>
        <v/>
      </c>
      <c r="AB23" s="390">
        <v>5</v>
      </c>
      <c r="AC23" s="388">
        <f t="shared" ca="1" si="131"/>
        <v>0</v>
      </c>
      <c r="AD23" s="382">
        <f t="shared" ca="1" si="132"/>
        <v>0</v>
      </c>
      <c r="AE23" s="382">
        <f t="shared" ca="1" si="133"/>
        <v>0</v>
      </c>
      <c r="AF23" s="382">
        <f t="shared" ca="1" si="134"/>
        <v>0</v>
      </c>
      <c r="AG23" s="383">
        <f t="shared" ca="1" si="135"/>
        <v>0</v>
      </c>
      <c r="AH23" s="384">
        <f t="shared" ca="1" si="136"/>
        <v>0</v>
      </c>
      <c r="AI23" s="385">
        <f t="shared" ca="1" si="444"/>
        <v>0</v>
      </c>
      <c r="AJ23" s="386">
        <f t="shared" ca="1" si="138"/>
        <v>0</v>
      </c>
      <c r="AK23" s="389" t="str">
        <f ca="1">IF(SUM(OFFSET(AC$4:AC$7,$AX23,0))=0,"",IFERROR($GY23,"")&amp;IF(SUM(OFFSET(AC$4:AC$7,$AX23,0))&lt;12,"?",""))</f>
        <v/>
      </c>
      <c r="AL23" s="270" t="str">
        <f t="shared" si="1"/>
        <v>Arg-Kro</v>
      </c>
      <c r="AM23" s="270" t="str">
        <f t="shared" si="2"/>
        <v/>
      </c>
      <c r="AN23" s="270" t="str">
        <f t="shared" si="2"/>
        <v/>
      </c>
      <c r="AO23" s="271" t="str">
        <f t="shared" si="27"/>
        <v/>
      </c>
      <c r="AP23" s="271" t="str">
        <f t="shared" si="28"/>
        <v/>
      </c>
      <c r="AQ23" s="271" t="str">
        <f t="shared" si="29"/>
        <v/>
      </c>
      <c r="AR23" s="271" t="str">
        <f t="shared" si="30"/>
        <v/>
      </c>
      <c r="AS23" s="274" t="str">
        <f t="shared" si="445"/>
        <v>IJs</v>
      </c>
      <c r="AT23" s="272" t="str">
        <f t="shared" ca="1" si="446"/>
        <v/>
      </c>
      <c r="AU23" s="271" t="str">
        <f t="shared" ca="1" si="446"/>
        <v/>
      </c>
      <c r="AV23" s="271" t="str">
        <f t="shared" ca="1" si="446"/>
        <v/>
      </c>
      <c r="AW23" s="271" t="str">
        <f t="shared" ca="1" si="446"/>
        <v/>
      </c>
      <c r="AX23" s="272">
        <f t="shared" si="3"/>
        <v>18</v>
      </c>
      <c r="AY23" s="272">
        <v>2</v>
      </c>
      <c r="AZ23" s="272" t="str">
        <f t="shared" ca="1" si="447"/>
        <v/>
      </c>
      <c r="BA23" s="271" t="str">
        <f t="shared" ca="1" si="447"/>
        <v/>
      </c>
      <c r="BB23" s="271" t="str">
        <f t="shared" ca="1" si="447"/>
        <v/>
      </c>
      <c r="BC23" s="271" t="str">
        <f t="shared" ca="1" si="447"/>
        <v/>
      </c>
      <c r="BD23" s="273">
        <f t="shared" ca="1" si="448"/>
        <v>0</v>
      </c>
      <c r="BE23" s="272" t="str">
        <f t="shared" ca="1" si="449"/>
        <v/>
      </c>
      <c r="BF23" s="271" t="str">
        <f t="shared" ca="1" si="449"/>
        <v/>
      </c>
      <c r="BG23" s="271" t="str">
        <f t="shared" ca="1" si="449"/>
        <v/>
      </c>
      <c r="BH23" s="271" t="str">
        <f t="shared" ca="1" si="449"/>
        <v/>
      </c>
      <c r="BI23" s="273">
        <f t="shared" ca="1" si="450"/>
        <v>0</v>
      </c>
      <c r="BJ23" s="272" t="str">
        <f t="shared" ca="1" si="451"/>
        <v/>
      </c>
      <c r="BK23" s="271" t="str">
        <f t="shared" ca="1" si="451"/>
        <v/>
      </c>
      <c r="BL23" s="271" t="str">
        <f t="shared" ca="1" si="451"/>
        <v/>
      </c>
      <c r="BM23" s="271" t="str">
        <f t="shared" ca="1" si="451"/>
        <v/>
      </c>
      <c r="BN23" s="273">
        <f t="shared" ca="1" si="452"/>
        <v>0</v>
      </c>
      <c r="BO23"/>
      <c r="BP23" s="364" t="s">
        <v>239</v>
      </c>
      <c r="BQ23" s="276">
        <f t="shared" ca="1" si="453"/>
        <v>1</v>
      </c>
      <c r="BR23" s="282">
        <f ca="1">BD23+(IF(COUNTIF(OFFSET($BQ$4:$BQ$7,$AX23,0),$BQ23)&gt;1,IF($R23&gt;0,(MAX(OFFSET($R$4:$R$7,$AX23,0))-$R23)*0.1,)))*10^BR$3</f>
        <v>0</v>
      </c>
      <c r="BS23" s="304">
        <f t="shared" ca="1" si="454"/>
        <v>1</v>
      </c>
      <c r="BT23" s="294">
        <f t="shared" ca="1" si="455"/>
        <v>4</v>
      </c>
      <c r="BU23" s="294">
        <f t="shared" ca="1" si="456"/>
        <v>2</v>
      </c>
      <c r="BV23" s="288" t="str">
        <f t="shared" ca="1" si="457"/>
        <v>04 x 01e - 02</v>
      </c>
      <c r="BW23" s="298" t="str">
        <f t="shared" ca="1" si="458"/>
        <v>1/3/4</v>
      </c>
      <c r="BX23" s="301" t="e">
        <f t="shared" ca="1" si="459"/>
        <v>#VALUE!</v>
      </c>
      <c r="BY23" s="304" t="e">
        <f t="shared" ca="1" si="460"/>
        <v>#VALUE!</v>
      </c>
      <c r="BZ23" s="294">
        <f t="shared" ca="1" si="461"/>
        <v>4</v>
      </c>
      <c r="CA23" s="294">
        <f t="shared" ca="1" si="462"/>
        <v>2</v>
      </c>
      <c r="CB23" s="288" t="e">
        <f t="shared" ca="1" si="463"/>
        <v>#VALUE!</v>
      </c>
      <c r="CC23" s="298" t="e">
        <f t="shared" ca="1" si="464"/>
        <v>#VALUE!</v>
      </c>
      <c r="CD23" s="307" t="e">
        <f t="shared" ca="1" si="465"/>
        <v>#VALUE!</v>
      </c>
      <c r="CE23" s="304" t="e">
        <f t="shared" ca="1" si="466"/>
        <v>#VALUE!</v>
      </c>
      <c r="CF23" s="294">
        <f t="shared" ca="1" si="467"/>
        <v>4</v>
      </c>
      <c r="CG23" s="294">
        <f t="shared" ca="1" si="468"/>
        <v>2</v>
      </c>
      <c r="CH23" s="288" t="e">
        <f t="shared" ca="1" si="469"/>
        <v>#VALUE!</v>
      </c>
      <c r="CI23" s="298" t="e">
        <f t="shared" ca="1" si="470"/>
        <v>#VALUE!</v>
      </c>
      <c r="CJ23" s="310" t="e">
        <f t="shared" ca="1" si="471"/>
        <v>#VALUE!</v>
      </c>
      <c r="CK23" s="304" t="e">
        <f t="shared" ca="1" si="472"/>
        <v>#VALUE!</v>
      </c>
      <c r="CL23" s="294">
        <f t="shared" ca="1" si="473"/>
        <v>4</v>
      </c>
      <c r="CM23" s="294">
        <f t="shared" ca="1" si="474"/>
        <v>2</v>
      </c>
      <c r="CN23" s="288" t="e">
        <f t="shared" ca="1" si="475"/>
        <v>#VALUE!</v>
      </c>
      <c r="CO23" s="298" t="e">
        <f t="shared" ca="1" si="476"/>
        <v>#VALUE!</v>
      </c>
      <c r="CP23" s="313" t="e">
        <f t="shared" ca="1" si="477"/>
        <v>#VALUE!</v>
      </c>
      <c r="CQ23" s="304" t="e">
        <f t="shared" ca="1" si="478"/>
        <v>#VALUE!</v>
      </c>
      <c r="CR23" s="294">
        <f t="shared" ca="1" si="479"/>
        <v>4</v>
      </c>
      <c r="CS23" s="294">
        <f t="shared" ca="1" si="480"/>
        <v>2</v>
      </c>
      <c r="CT23" s="288" t="e">
        <f t="shared" ca="1" si="481"/>
        <v>#VALUE!</v>
      </c>
      <c r="CU23" s="298" t="e">
        <f t="shared" ca="1" si="482"/>
        <v>#VALUE!</v>
      </c>
      <c r="CV23" s="316" t="e">
        <f t="shared" ca="1" si="483"/>
        <v>#VALUE!</v>
      </c>
      <c r="CW23" s="304" t="e">
        <f t="shared" ca="1" si="484"/>
        <v>#VALUE!</v>
      </c>
      <c r="CX23" s="294">
        <f t="shared" ca="1" si="485"/>
        <v>4</v>
      </c>
      <c r="CY23" s="294">
        <f t="shared" ca="1" si="486"/>
        <v>2</v>
      </c>
      <c r="CZ23" s="288" t="e">
        <f t="shared" ca="1" si="487"/>
        <v>#VALUE!</v>
      </c>
      <c r="DA23" s="298" t="e">
        <f t="shared" ca="1" si="488"/>
        <v>#VALUE!</v>
      </c>
      <c r="DB23" s="319" t="e">
        <f t="shared" ca="1" si="489"/>
        <v>#VALUE!</v>
      </c>
      <c r="DC23" s="304" t="e">
        <f t="shared" ca="1" si="490"/>
        <v>#VALUE!</v>
      </c>
      <c r="DD23" s="322" t="e">
        <f t="shared" ca="1" si="185"/>
        <v>#VALUE!</v>
      </c>
      <c r="DE23" s="283" t="e">
        <f t="shared" ca="1" si="491"/>
        <v>#VALUE!</v>
      </c>
      <c r="DF23" s="325" t="e">
        <f t="shared" ca="1" si="187"/>
        <v>#VALUE!</v>
      </c>
      <c r="DG23" s="283" t="e">
        <f ca="1">RANK(DF23,OFFSET(DF$4:DF$7,$AX23,0))&amp;$E23</f>
        <v>#VALUE!</v>
      </c>
      <c r="DH23" s="348">
        <f ca="1">COUNTIF(OFFSET($DG$4:$DG$7,$AX23,0),$DN23)</f>
        <v>0</v>
      </c>
      <c r="DI23" s="357" t="str">
        <f ca="1">IFERROR(MATCH($DN23,OFFSET($DG$4:$DG$7,$AX23,0),0),"")</f>
        <v/>
      </c>
      <c r="DJ23" s="357" t="str">
        <f t="shared" ca="1" si="492"/>
        <v/>
      </c>
      <c r="DK23" s="357" t="str">
        <f t="shared" ca="1" si="492"/>
        <v/>
      </c>
      <c r="DL23" s="357" t="str">
        <f t="shared" ca="1" si="492"/>
        <v/>
      </c>
      <c r="DM23" s="350" t="str">
        <f ca="1">CONCATENATE(DI23,DJ23,DK23,DL23)</f>
        <v/>
      </c>
      <c r="DN23" s="351" t="s">
        <v>298</v>
      </c>
      <c r="DO23" s="351" t="str">
        <f ca="1">IF(SUM(OFFSET($R$4:$R$7,$AX23,0))&lt;12,"",
IF($DH23=0,$DO22,
IF($DH23=1,OFFSET($Q$4,VALUE(DM23)-1+$AX23,0),
IF($DH23=2,OFFSET($AS$4,VALUE(MID(DM23,1,1))-1+$AX23,0)&amp;"/"&amp;OFFSET($AS$4,VALUE(MID(DM23,2,1))-1+$AX23,0),
IF($DH23=3,OFFSET($AS$4,VALUE(MID(DM23,1,1))-1+$AX23,0)&amp;"/"&amp;OFFSET($AS$4,VALUE(MID(DM23,2,1))-1+$AX23,0)&amp;"/"&amp;OFFSET($AS$4,VALUE(MID(DM23,3,1))-1+$AX23,0),
CONCATENATE(OFFSET($AS$4,$AX23,0),"/",OFFSET($AS$5,$AX23,0),"/",OFFSET($AS$6,$AX23,0),"/",OFFSET($AS$7,$AX23,0)))))))</f>
        <v/>
      </c>
      <c r="DP23" s="351" t="str">
        <f ca="1">IFERROR(OFFSET($Q$51,MATCH(RIGHT($DN23),$Q$52:$Q$59,0),MATCH(VALUE(LEFT($DN23)),$R$51:$Z$51,0)),"")</f>
        <v/>
      </c>
      <c r="DQ23" s="351" t="str">
        <f t="shared" ca="1" si="65"/>
        <v/>
      </c>
      <c r="DR23" s="353" t="str">
        <f t="shared" ca="1" si="66"/>
        <v/>
      </c>
      <c r="DS23" s="201">
        <f t="shared" ca="1" si="189"/>
        <v>0</v>
      </c>
      <c r="DT23" s="203" t="str">
        <f t="shared" ca="1" si="190"/>
        <v/>
      </c>
      <c r="DU23" s="203" t="str">
        <f t="shared" ca="1" si="191"/>
        <v/>
      </c>
      <c r="DV23" s="203" t="str">
        <f t="shared" ca="1" si="191"/>
        <v/>
      </c>
      <c r="DW23" s="203" t="str">
        <f t="shared" ca="1" si="191"/>
        <v/>
      </c>
      <c r="DX23" s="195" t="str">
        <f t="shared" ca="1" si="493"/>
        <v/>
      </c>
      <c r="DY23" s="156" t="s">
        <v>298</v>
      </c>
      <c r="DZ23" s="156" t="str">
        <f ca="1">IF(SUM(OFFSET($AC$4:$AC$7,$AX23,0))&lt;12,"",
IF($DS23=0,$DZ22,
IF($DS23=1,OFFSET($Q$4,VALUE(DX23)-1+$AX23,0),
IF($DS23=2,OFFSET($AS$4,VALUE(MID(DX23,1,1))-1+$AX23,0)&amp;"/"&amp;OFFSET($AS$4,VALUE(MID(DX23,2,1))-1+$AX23,0),
IF($DS23=3,OFFSET($AS$4,VALUE(MID(DX23,1,1))-1+$AX23,0)&amp;"/"&amp;OFFSET($AS$4,VALUE(MID(DX23,2,1))-1+$AX23,0)&amp;"/"&amp;OFFSET($AS$4,VALUE(MID(DX23,3,1))-1+$AX23,0),
CONCATENATE(OFFSET($AS$4,$AX23,0),"/",OFFSET($AS$5,$AX23,0),"/",OFFSET($AS$6,$AX23,0),"/",OFFSET($AS$7,$AX23,0)))))))</f>
        <v/>
      </c>
      <c r="EA23" s="156" t="str">
        <f ca="1">IFERROR(OFFSET($Q$51,MATCH(RIGHT($DY23),$Q$52:$Q$59,0),MATCH(VALUE(LEFT($DY23)),$AC$51:$AK$51,0)),"")</f>
        <v/>
      </c>
      <c r="EB23" s="156" t="str">
        <f t="shared" ca="1" si="70"/>
        <v/>
      </c>
      <c r="EC23" s="156" t="str">
        <f ca="1">IF(OR(AC23&lt;1,EB23=""),"",LEFT(EB23,3)&amp;IF(ISERROR(MATCH(EB23,$Q:$Q,0)),"?",""))</f>
        <v/>
      </c>
      <c r="ED23" s="270" t="str">
        <f t="shared" si="4"/>
        <v>Arg-Kro</v>
      </c>
      <c r="EE23" s="270" t="str">
        <f t="shared" si="5"/>
        <v/>
      </c>
      <c r="EF23" s="270" t="str">
        <f t="shared" si="5"/>
        <v/>
      </c>
      <c r="EG23" s="271" t="str">
        <f t="shared" si="6"/>
        <v/>
      </c>
      <c r="EH23" s="271" t="str">
        <f t="shared" si="7"/>
        <v/>
      </c>
      <c r="EI23" s="271" t="str">
        <f t="shared" si="8"/>
        <v/>
      </c>
      <c r="EJ23" s="271" t="str">
        <f t="shared" si="71"/>
        <v/>
      </c>
      <c r="EK23" s="274" t="str">
        <f t="shared" si="494"/>
        <v>IJs</v>
      </c>
      <c r="EL23" s="272" t="str">
        <f t="shared" ca="1" si="495"/>
        <v/>
      </c>
      <c r="EM23" s="271" t="str">
        <f t="shared" ca="1" si="495"/>
        <v/>
      </c>
      <c r="EN23" s="271" t="str">
        <f t="shared" ca="1" si="495"/>
        <v/>
      </c>
      <c r="EO23" s="271" t="str">
        <f t="shared" ca="1" si="495"/>
        <v/>
      </c>
      <c r="EP23" s="272">
        <f t="shared" si="9"/>
        <v>18</v>
      </c>
      <c r="EQ23" s="272">
        <v>2</v>
      </c>
      <c r="ER23" s="272" t="str">
        <f t="shared" ca="1" si="496"/>
        <v/>
      </c>
      <c r="ES23" s="271" t="str">
        <f t="shared" ca="1" si="496"/>
        <v/>
      </c>
      <c r="ET23" s="271" t="str">
        <f t="shared" ca="1" si="496"/>
        <v/>
      </c>
      <c r="EU23" s="271" t="str">
        <f t="shared" ca="1" si="496"/>
        <v/>
      </c>
      <c r="EV23" s="273">
        <f t="shared" ca="1" si="497"/>
        <v>0</v>
      </c>
      <c r="EW23" s="272" t="str">
        <f t="shared" ca="1" si="498"/>
        <v/>
      </c>
      <c r="EX23" s="271" t="str">
        <f t="shared" ca="1" si="498"/>
        <v/>
      </c>
      <c r="EY23" s="271" t="str">
        <f t="shared" ca="1" si="498"/>
        <v/>
      </c>
      <c r="EZ23" s="271" t="str">
        <f t="shared" ca="1" si="498"/>
        <v/>
      </c>
      <c r="FA23" s="273">
        <f t="shared" ca="1" si="499"/>
        <v>0</v>
      </c>
      <c r="FB23" s="272" t="str">
        <f t="shared" ca="1" si="500"/>
        <v/>
      </c>
      <c r="FC23" s="271" t="str">
        <f t="shared" ca="1" si="500"/>
        <v/>
      </c>
      <c r="FD23" s="271" t="str">
        <f t="shared" ca="1" si="500"/>
        <v/>
      </c>
      <c r="FE23" s="271" t="str">
        <f t="shared" ca="1" si="500"/>
        <v/>
      </c>
      <c r="FF23" s="273">
        <f t="shared" ca="1" si="501"/>
        <v>0</v>
      </c>
      <c r="FG23"/>
      <c r="FH23" s="364" t="s">
        <v>239</v>
      </c>
      <c r="FI23" s="276">
        <f ca="1">RANK($EV23,OFFSET($EV$4:$EV$7,$AX23,0),0)</f>
        <v>1</v>
      </c>
      <c r="FJ23" s="282">
        <f ca="1">EV23+(IF(COUNTIF(OFFSET($FI$4:$FI$7,$AX23,0),$FI23)&gt;1,IF($AC23&gt;0,(MAX(OFFSET($AC$4:$AC$7,$AX23,0))-$AC23)*0.1,)))*10^FJ$3</f>
        <v>0</v>
      </c>
      <c r="FK23" s="304">
        <f ca="1">RANK($FJ23,OFFSET($FJ$4:$FJ$7,$AX23,0),0)</f>
        <v>1</v>
      </c>
      <c r="FL23" s="294">
        <f t="shared" ca="1" si="502"/>
        <v>4</v>
      </c>
      <c r="FM23" s="294">
        <f t="shared" ca="1" si="503"/>
        <v>2</v>
      </c>
      <c r="FN23" s="288" t="str">
        <f t="shared" ca="1" si="504"/>
        <v>04 x 01e - 02</v>
      </c>
      <c r="FO23" s="298" t="str">
        <f t="shared" ca="1" si="505"/>
        <v>1/3/4</v>
      </c>
      <c r="FP23" s="301" t="e">
        <f t="shared" ca="1" si="506"/>
        <v>#VALUE!</v>
      </c>
      <c r="FQ23" s="304" t="e">
        <f t="shared" ca="1" si="206"/>
        <v>#VALUE!</v>
      </c>
      <c r="FR23" s="294">
        <f t="shared" ca="1" si="507"/>
        <v>4</v>
      </c>
      <c r="FS23" s="294">
        <f t="shared" ca="1" si="508"/>
        <v>2</v>
      </c>
      <c r="FT23" s="288" t="e">
        <f t="shared" ca="1" si="509"/>
        <v>#VALUE!</v>
      </c>
      <c r="FU23" s="298" t="e">
        <f t="shared" ca="1" si="510"/>
        <v>#VALUE!</v>
      </c>
      <c r="FV23" s="307" t="e">
        <f t="shared" ca="1" si="511"/>
        <v>#VALUE!</v>
      </c>
      <c r="FW23" s="304" t="e">
        <f t="shared" ca="1" si="212"/>
        <v>#VALUE!</v>
      </c>
      <c r="FX23" s="294">
        <f t="shared" ca="1" si="513"/>
        <v>4</v>
      </c>
      <c r="FY23" s="294">
        <f t="shared" ca="1" si="514"/>
        <v>2</v>
      </c>
      <c r="FZ23" s="288" t="e">
        <f t="shared" ca="1" si="515"/>
        <v>#VALUE!</v>
      </c>
      <c r="GA23" s="298" t="e">
        <f t="shared" ca="1" si="516"/>
        <v>#VALUE!</v>
      </c>
      <c r="GB23" s="310" t="e">
        <f t="shared" ca="1" si="517"/>
        <v>#VALUE!</v>
      </c>
      <c r="GC23" s="304" t="e">
        <f t="shared" ca="1" si="518"/>
        <v>#VALUE!</v>
      </c>
      <c r="GD23" s="294">
        <f t="shared" ca="1" si="519"/>
        <v>4</v>
      </c>
      <c r="GE23" s="294">
        <f t="shared" ca="1" si="520"/>
        <v>2</v>
      </c>
      <c r="GF23" s="288" t="e">
        <f t="shared" ca="1" si="521"/>
        <v>#VALUE!</v>
      </c>
      <c r="GG23" s="298" t="e">
        <f t="shared" ca="1" si="522"/>
        <v>#VALUE!</v>
      </c>
      <c r="GH23" s="313" t="e">
        <f t="shared" ca="1" si="523"/>
        <v>#VALUE!</v>
      </c>
      <c r="GI23" s="304" t="e">
        <f t="shared" ca="1" si="524"/>
        <v>#VALUE!</v>
      </c>
      <c r="GJ23" s="294">
        <f t="shared" ca="1" si="525"/>
        <v>4</v>
      </c>
      <c r="GK23" s="294">
        <f t="shared" ca="1" si="526"/>
        <v>2</v>
      </c>
      <c r="GL23" s="288" t="e">
        <f t="shared" ca="1" si="527"/>
        <v>#VALUE!</v>
      </c>
      <c r="GM23" s="298" t="e">
        <f t="shared" ca="1" si="528"/>
        <v>#VALUE!</v>
      </c>
      <c r="GN23" s="316" t="e">
        <f t="shared" ca="1" si="529"/>
        <v>#VALUE!</v>
      </c>
      <c r="GO23" s="304" t="e">
        <f t="shared" ca="1" si="530"/>
        <v>#VALUE!</v>
      </c>
      <c r="GP23" s="294">
        <f t="shared" ca="1" si="531"/>
        <v>4</v>
      </c>
      <c r="GQ23" s="294">
        <f t="shared" ca="1" si="532"/>
        <v>2</v>
      </c>
      <c r="GR23" s="288" t="e">
        <f t="shared" ca="1" si="533"/>
        <v>#VALUE!</v>
      </c>
      <c r="GS23" s="298" t="e">
        <f t="shared" ca="1" si="534"/>
        <v>#VALUE!</v>
      </c>
      <c r="GT23" s="319" t="e">
        <f t="shared" ca="1" si="535"/>
        <v>#VALUE!</v>
      </c>
      <c r="GU23" s="304" t="e">
        <f t="shared" ca="1" si="536"/>
        <v>#VALUE!</v>
      </c>
      <c r="GV23" s="322" t="e">
        <f ca="1">GT23+IF(COUNTIF(OFFSET($GU$4:$GU$7,$AX23,0),GU23)&gt;1,FA23*10^GV$3)</f>
        <v>#VALUE!</v>
      </c>
      <c r="GW23" s="283" t="e">
        <f t="shared" ca="1" si="537"/>
        <v>#VALUE!</v>
      </c>
      <c r="GX23" s="325" t="e">
        <f ca="1">GV23+IF(COUNTIF(OFFSET($GW$4:$GW$7,$AX23,0),GW23)&gt;1,FF23*10^GX$3)</f>
        <v>#VALUE!</v>
      </c>
      <c r="GY23" s="283" t="e">
        <f ca="1">RANK(GX23,OFFSET(GX$4:GX$7,$AX23,0))&amp;$E23</f>
        <v>#VALUE!</v>
      </c>
      <c r="GZ23"/>
      <c r="HA23"/>
      <c r="HB23"/>
      <c r="HC23"/>
      <c r="HD23"/>
      <c r="HE23"/>
      <c r="HF23"/>
      <c r="HG23"/>
      <c r="HH23"/>
    </row>
    <row r="24" spans="1:216" x14ac:dyDescent="0.25">
      <c r="A24" s="41">
        <v>24</v>
      </c>
      <c r="B24" s="42">
        <v>43273</v>
      </c>
      <c r="C24" s="43">
        <v>0.70833333333333337</v>
      </c>
      <c r="D24" s="44" t="s">
        <v>253</v>
      </c>
      <c r="E24" s="45" t="s">
        <v>133</v>
      </c>
      <c r="F24" s="232" t="s">
        <v>267</v>
      </c>
      <c r="G24" s="233" t="s">
        <v>161</v>
      </c>
      <c r="H24" s="56"/>
      <c r="I24" s="57"/>
      <c r="J24" s="49"/>
      <c r="K24" s="50" t="str">
        <f t="shared" si="0"/>
        <v/>
      </c>
      <c r="L24" s="51">
        <v>10</v>
      </c>
      <c r="M24" s="49"/>
      <c r="N24" s="58"/>
      <c r="O24" s="59"/>
      <c r="P24" s="68" t="s">
        <v>152</v>
      </c>
      <c r="Q24" s="256" t="s">
        <v>148</v>
      </c>
      <c r="R24" s="382">
        <f t="shared" ca="1" si="440"/>
        <v>0</v>
      </c>
      <c r="S24" s="382">
        <f t="shared" ca="1" si="124"/>
        <v>0</v>
      </c>
      <c r="T24" s="382">
        <f t="shared" ca="1" si="125"/>
        <v>0</v>
      </c>
      <c r="U24" s="382">
        <f t="shared" ca="1" si="126"/>
        <v>0</v>
      </c>
      <c r="V24" s="383">
        <f t="shared" ca="1" si="441"/>
        <v>0</v>
      </c>
      <c r="W24" s="384">
        <f t="shared" ca="1" si="442"/>
        <v>0</v>
      </c>
      <c r="X24" s="385">
        <f t="shared" ca="1" si="129"/>
        <v>0</v>
      </c>
      <c r="Y24" s="386">
        <f t="shared" ca="1" si="443"/>
        <v>0</v>
      </c>
      <c r="Z24" s="387" t="str">
        <f ca="1">IF(SUM(OFFSET(R$4:R$7,$AX24,0))=0,"",IFERROR(DG24,"")&amp;IF(SUM(OFFSET(R$4:R$7,$AX24,0))&lt;12,"?",""))</f>
        <v/>
      </c>
      <c r="AA24" s="50" t="str">
        <f ca="1">IF(AK24="","",(IF(V24=AG24,1)+IF(W24=AH24,1)+IF(X24=AI24,1)+IF(Y24=AJ24,1)+IF(Z24=AK24,1))/5*AB24)</f>
        <v/>
      </c>
      <c r="AB24" s="390">
        <v>5</v>
      </c>
      <c r="AC24" s="388">
        <f t="shared" ca="1" si="131"/>
        <v>0</v>
      </c>
      <c r="AD24" s="382">
        <f t="shared" ca="1" si="132"/>
        <v>0</v>
      </c>
      <c r="AE24" s="382">
        <f t="shared" ca="1" si="133"/>
        <v>0</v>
      </c>
      <c r="AF24" s="382">
        <f t="shared" ca="1" si="134"/>
        <v>0</v>
      </c>
      <c r="AG24" s="383">
        <f t="shared" ca="1" si="135"/>
        <v>0</v>
      </c>
      <c r="AH24" s="384">
        <f t="shared" ca="1" si="136"/>
        <v>0</v>
      </c>
      <c r="AI24" s="385">
        <f t="shared" ca="1" si="444"/>
        <v>0</v>
      </c>
      <c r="AJ24" s="386">
        <f t="shared" ca="1" si="138"/>
        <v>0</v>
      </c>
      <c r="AK24" s="389" t="str">
        <f ca="1">IF(SUM(OFFSET(AC$4:AC$7,$AX24,0))=0,"",IFERROR($GY24,"")&amp;IF(SUM(OFFSET(AC$4:AC$7,$AX24,0))&lt;12,"?",""))</f>
        <v/>
      </c>
      <c r="AL24" s="270" t="str">
        <f t="shared" si="1"/>
        <v>Nig-IJs</v>
      </c>
      <c r="AM24" s="270" t="str">
        <f t="shared" si="2"/>
        <v/>
      </c>
      <c r="AN24" s="270" t="str">
        <f t="shared" si="2"/>
        <v/>
      </c>
      <c r="AO24" s="271" t="str">
        <f t="shared" si="27"/>
        <v/>
      </c>
      <c r="AP24" s="271" t="str">
        <f t="shared" si="28"/>
        <v/>
      </c>
      <c r="AQ24" s="271" t="str">
        <f t="shared" si="29"/>
        <v/>
      </c>
      <c r="AR24" s="271" t="str">
        <f t="shared" si="30"/>
        <v/>
      </c>
      <c r="AS24" s="274" t="str">
        <f t="shared" si="445"/>
        <v>Kro</v>
      </c>
      <c r="AT24" s="272" t="str">
        <f t="shared" ca="1" si="446"/>
        <v/>
      </c>
      <c r="AU24" s="271" t="str">
        <f t="shared" ca="1" si="446"/>
        <v/>
      </c>
      <c r="AV24" s="271" t="str">
        <f t="shared" ca="1" si="446"/>
        <v/>
      </c>
      <c r="AW24" s="271" t="str">
        <f t="shared" ca="1" si="446"/>
        <v/>
      </c>
      <c r="AX24" s="272">
        <f t="shared" si="3"/>
        <v>18</v>
      </c>
      <c r="AY24" s="272">
        <v>3</v>
      </c>
      <c r="AZ24" s="272" t="str">
        <f t="shared" ca="1" si="447"/>
        <v/>
      </c>
      <c r="BA24" s="271" t="str">
        <f t="shared" ca="1" si="447"/>
        <v/>
      </c>
      <c r="BB24" s="271" t="str">
        <f t="shared" ca="1" si="447"/>
        <v/>
      </c>
      <c r="BC24" s="271" t="str">
        <f t="shared" ca="1" si="447"/>
        <v/>
      </c>
      <c r="BD24" s="273">
        <f t="shared" ca="1" si="448"/>
        <v>0</v>
      </c>
      <c r="BE24" s="272" t="str">
        <f t="shared" ca="1" si="449"/>
        <v/>
      </c>
      <c r="BF24" s="271" t="str">
        <f t="shared" ca="1" si="449"/>
        <v/>
      </c>
      <c r="BG24" s="271" t="str">
        <f t="shared" ca="1" si="449"/>
        <v/>
      </c>
      <c r="BH24" s="271" t="str">
        <f t="shared" ca="1" si="449"/>
        <v/>
      </c>
      <c r="BI24" s="273">
        <f t="shared" ca="1" si="450"/>
        <v>0</v>
      </c>
      <c r="BJ24" s="272" t="str">
        <f t="shared" ca="1" si="451"/>
        <v/>
      </c>
      <c r="BK24" s="271" t="str">
        <f t="shared" ca="1" si="451"/>
        <v/>
      </c>
      <c r="BL24" s="271" t="str">
        <f t="shared" ca="1" si="451"/>
        <v/>
      </c>
      <c r="BM24" s="271" t="str">
        <f t="shared" ca="1" si="451"/>
        <v/>
      </c>
      <c r="BN24" s="273">
        <f t="shared" ca="1" si="452"/>
        <v>0</v>
      </c>
      <c r="BO24"/>
      <c r="BQ24" s="276">
        <f t="shared" ca="1" si="453"/>
        <v>1</v>
      </c>
      <c r="BR24" s="282">
        <f ca="1">BD24+(IF(COUNTIF(OFFSET($BQ$4:$BQ$7,$AX24,0),$BQ24)&gt;1,IF($R24&gt;0,(MAX(OFFSET($R$4:$R$7,$AX24,0))-$R24)*0.1,)))*10^BR$3</f>
        <v>0</v>
      </c>
      <c r="BS24" s="304">
        <f t="shared" ca="1" si="454"/>
        <v>1</v>
      </c>
      <c r="BT24" s="294">
        <f t="shared" ca="1" si="455"/>
        <v>4</v>
      </c>
      <c r="BU24" s="294">
        <f t="shared" ca="1" si="456"/>
        <v>3</v>
      </c>
      <c r="BV24" s="288" t="str">
        <f t="shared" ca="1" si="457"/>
        <v>04 x 01e - 03</v>
      </c>
      <c r="BW24" s="298" t="str">
        <f t="shared" ca="1" si="458"/>
        <v>1/2/4</v>
      </c>
      <c r="BX24" s="301" t="e">
        <f t="shared" ca="1" si="459"/>
        <v>#VALUE!</v>
      </c>
      <c r="BY24" s="304" t="e">
        <f t="shared" ca="1" si="460"/>
        <v>#VALUE!</v>
      </c>
      <c r="BZ24" s="294">
        <f t="shared" ca="1" si="461"/>
        <v>4</v>
      </c>
      <c r="CA24" s="294">
        <f t="shared" ca="1" si="462"/>
        <v>3</v>
      </c>
      <c r="CB24" s="288" t="e">
        <f t="shared" ca="1" si="463"/>
        <v>#VALUE!</v>
      </c>
      <c r="CC24" s="298" t="e">
        <f t="shared" ca="1" si="464"/>
        <v>#VALUE!</v>
      </c>
      <c r="CD24" s="307" t="e">
        <f t="shared" ca="1" si="465"/>
        <v>#VALUE!</v>
      </c>
      <c r="CE24" s="304" t="e">
        <f t="shared" ca="1" si="466"/>
        <v>#VALUE!</v>
      </c>
      <c r="CF24" s="294">
        <f t="shared" ca="1" si="467"/>
        <v>4</v>
      </c>
      <c r="CG24" s="294">
        <f t="shared" ca="1" si="468"/>
        <v>3</v>
      </c>
      <c r="CH24" s="288" t="e">
        <f t="shared" ca="1" si="469"/>
        <v>#VALUE!</v>
      </c>
      <c r="CI24" s="298" t="e">
        <f t="shared" ca="1" si="470"/>
        <v>#VALUE!</v>
      </c>
      <c r="CJ24" s="310" t="e">
        <f t="shared" ca="1" si="471"/>
        <v>#VALUE!</v>
      </c>
      <c r="CK24" s="304" t="e">
        <f t="shared" ca="1" si="472"/>
        <v>#VALUE!</v>
      </c>
      <c r="CL24" s="294">
        <f t="shared" ca="1" si="473"/>
        <v>4</v>
      </c>
      <c r="CM24" s="294">
        <f t="shared" ca="1" si="474"/>
        <v>3</v>
      </c>
      <c r="CN24" s="288" t="e">
        <f t="shared" ca="1" si="475"/>
        <v>#VALUE!</v>
      </c>
      <c r="CO24" s="298" t="e">
        <f t="shared" ca="1" si="476"/>
        <v>#VALUE!</v>
      </c>
      <c r="CP24" s="313" t="e">
        <f t="shared" ca="1" si="477"/>
        <v>#VALUE!</v>
      </c>
      <c r="CQ24" s="304" t="e">
        <f t="shared" ca="1" si="478"/>
        <v>#VALUE!</v>
      </c>
      <c r="CR24" s="294">
        <f t="shared" ca="1" si="479"/>
        <v>4</v>
      </c>
      <c r="CS24" s="294">
        <f t="shared" ca="1" si="480"/>
        <v>3</v>
      </c>
      <c r="CT24" s="288" t="e">
        <f t="shared" ca="1" si="481"/>
        <v>#VALUE!</v>
      </c>
      <c r="CU24" s="298" t="e">
        <f t="shared" ca="1" si="482"/>
        <v>#VALUE!</v>
      </c>
      <c r="CV24" s="316" t="e">
        <f t="shared" ca="1" si="483"/>
        <v>#VALUE!</v>
      </c>
      <c r="CW24" s="304" t="e">
        <f t="shared" ca="1" si="484"/>
        <v>#VALUE!</v>
      </c>
      <c r="CX24" s="294">
        <f t="shared" ca="1" si="485"/>
        <v>4</v>
      </c>
      <c r="CY24" s="294">
        <f t="shared" ca="1" si="486"/>
        <v>3</v>
      </c>
      <c r="CZ24" s="288" t="e">
        <f t="shared" ca="1" si="487"/>
        <v>#VALUE!</v>
      </c>
      <c r="DA24" s="298" t="e">
        <f t="shared" ca="1" si="488"/>
        <v>#VALUE!</v>
      </c>
      <c r="DB24" s="319" t="e">
        <f t="shared" ca="1" si="489"/>
        <v>#VALUE!</v>
      </c>
      <c r="DC24" s="304" t="e">
        <f t="shared" ca="1" si="490"/>
        <v>#VALUE!</v>
      </c>
      <c r="DD24" s="322" t="e">
        <f t="shared" ca="1" si="185"/>
        <v>#VALUE!</v>
      </c>
      <c r="DE24" s="283" t="e">
        <f t="shared" ca="1" si="491"/>
        <v>#VALUE!</v>
      </c>
      <c r="DF24" s="325" t="e">
        <f t="shared" ca="1" si="187"/>
        <v>#VALUE!</v>
      </c>
      <c r="DG24" s="283" t="e">
        <f ca="1">RANK(DF24,OFFSET(DF$4:DF$7,$AX24,0))&amp;$E24</f>
        <v>#VALUE!</v>
      </c>
      <c r="DH24" s="348">
        <f ca="1">COUNTIF(OFFSET($DG$4:$DG$7,$AX24,0),$DN24)</f>
        <v>0</v>
      </c>
      <c r="DI24" s="357" t="str">
        <f ca="1">IFERROR(MATCH($DN24,OFFSET($DG$4:$DG$7,$AX24,0),0),"")</f>
        <v/>
      </c>
      <c r="DJ24" s="357" t="str">
        <f t="shared" ca="1" si="492"/>
        <v/>
      </c>
      <c r="DK24" s="357" t="str">
        <f t="shared" ca="1" si="492"/>
        <v/>
      </c>
      <c r="DL24" s="357" t="str">
        <f t="shared" ca="1" si="492"/>
        <v/>
      </c>
      <c r="DM24" s="350" t="str">
        <f ca="1">CONCATENATE(DI24,DJ24,DK24,DL24)</f>
        <v/>
      </c>
      <c r="DN24" s="351" t="s">
        <v>342</v>
      </c>
      <c r="DO24" s="351" t="str">
        <f ca="1">IF(SUM(OFFSET($R$4:$R$7,$AX24,0))&lt;12,"",
IF($DH24=0,$DO23,
IF($DH24=1,OFFSET($Q$4,VALUE(DM24)-1+$AX24,0),
IF($DH24=2,OFFSET($AS$4,VALUE(MID(DM24,1,1))-1+$AX24,0)&amp;"/"&amp;OFFSET($AS$4,VALUE(MID(DM24,2,1))-1+$AX24,0),
IF($DH24=3,OFFSET($AS$4,VALUE(MID(DM24,1,1))-1+$AX24,0)&amp;"/"&amp;OFFSET($AS$4,VALUE(MID(DM24,2,1))-1+$AX24,0)&amp;"/"&amp;OFFSET($AS$4,VALUE(MID(DM24,3,1))-1+$AX24,0),
CONCATENATE(OFFSET($AS$4,$AX24,0),"/",OFFSET($AS$5,$AX24,0),"/",OFFSET($AS$6,$AX24,0),"/",OFFSET($AS$7,$AX24,0)))))))</f>
        <v/>
      </c>
      <c r="DP24" s="351" t="str">
        <f ca="1">IFERROR(OFFSET($Q$51,MATCH(RIGHT($DN24),$Q$52:$Q$59,0),MATCH(VALUE(LEFT($DN24)),$R$51:$Z$51,0)),"")</f>
        <v/>
      </c>
      <c r="DQ24" s="351" t="str">
        <f t="shared" ca="1" si="65"/>
        <v/>
      </c>
      <c r="DR24" s="353" t="str">
        <f t="shared" ca="1" si="66"/>
        <v/>
      </c>
      <c r="DS24" s="201">
        <f t="shared" ca="1" si="189"/>
        <v>0</v>
      </c>
      <c r="DT24" s="203" t="str">
        <f t="shared" ca="1" si="190"/>
        <v/>
      </c>
      <c r="DU24" s="203" t="str">
        <f t="shared" ca="1" si="191"/>
        <v/>
      </c>
      <c r="DV24" s="203" t="str">
        <f t="shared" ca="1" si="191"/>
        <v/>
      </c>
      <c r="DW24" s="203" t="str">
        <f t="shared" ca="1" si="191"/>
        <v/>
      </c>
      <c r="DX24" s="195" t="str">
        <f t="shared" ca="1" si="493"/>
        <v/>
      </c>
      <c r="DY24" s="156" t="s">
        <v>342</v>
      </c>
      <c r="DZ24" s="156" t="str">
        <f ca="1">IF(SUM(OFFSET($AC$4:$AC$7,$AX24,0))&lt;12,"",
IF($DS24=0,$DZ23,
IF($DS24=1,OFFSET($Q$4,VALUE(DX24)-1+$AX24,0),
IF($DS24=2,OFFSET($AS$4,VALUE(MID(DX24,1,1))-1+$AX24,0)&amp;"/"&amp;OFFSET($AS$4,VALUE(MID(DX24,2,1))-1+$AX24,0),
IF($DS24=3,OFFSET($AS$4,VALUE(MID(DX24,1,1))-1+$AX24,0)&amp;"/"&amp;OFFSET($AS$4,VALUE(MID(DX24,2,1))-1+$AX24,0)&amp;"/"&amp;OFFSET($AS$4,VALUE(MID(DX24,3,1))-1+$AX24,0),
CONCATENATE(OFFSET($AS$4,$AX24,0),"/",OFFSET($AS$5,$AX24,0),"/",OFFSET($AS$6,$AX24,0),"/",OFFSET($AS$7,$AX24,0)))))))</f>
        <v/>
      </c>
      <c r="EA24" s="156" t="str">
        <f ca="1">IFERROR(OFFSET($Q$51,MATCH(RIGHT($DY24),$Q$52:$Q$59,0),MATCH(VALUE(LEFT($DY24)),$AC$51:$AK$51,0)),"")</f>
        <v/>
      </c>
      <c r="EB24" s="156" t="str">
        <f t="shared" ca="1" si="70"/>
        <v/>
      </c>
      <c r="EC24" s="156" t="str">
        <f ca="1">IF(OR(AC24&lt;1,EB24=""),"",LEFT(EB24,3)&amp;IF(ISERROR(MATCH(EB24,$Q:$Q,0)),"?",""))</f>
        <v/>
      </c>
      <c r="ED24" s="270" t="str">
        <f t="shared" si="4"/>
        <v>Nig-IJs</v>
      </c>
      <c r="EE24" s="270" t="str">
        <f t="shared" si="5"/>
        <v/>
      </c>
      <c r="EF24" s="270" t="str">
        <f t="shared" si="5"/>
        <v/>
      </c>
      <c r="EG24" s="271" t="str">
        <f t="shared" si="6"/>
        <v/>
      </c>
      <c r="EH24" s="271" t="str">
        <f t="shared" si="7"/>
        <v/>
      </c>
      <c r="EI24" s="271" t="str">
        <f t="shared" si="8"/>
        <v/>
      </c>
      <c r="EJ24" s="271" t="str">
        <f t="shared" si="71"/>
        <v/>
      </c>
      <c r="EK24" s="274" t="str">
        <f t="shared" si="494"/>
        <v>Kro</v>
      </c>
      <c r="EL24" s="272" t="str">
        <f t="shared" ca="1" si="495"/>
        <v/>
      </c>
      <c r="EM24" s="271" t="str">
        <f t="shared" ca="1" si="495"/>
        <v/>
      </c>
      <c r="EN24" s="271" t="str">
        <f t="shared" ca="1" si="495"/>
        <v/>
      </c>
      <c r="EO24" s="271" t="str">
        <f t="shared" ca="1" si="495"/>
        <v/>
      </c>
      <c r="EP24" s="272">
        <f t="shared" si="9"/>
        <v>18</v>
      </c>
      <c r="EQ24" s="272">
        <v>3</v>
      </c>
      <c r="ER24" s="272" t="str">
        <f t="shared" ca="1" si="496"/>
        <v/>
      </c>
      <c r="ES24" s="271" t="str">
        <f t="shared" ca="1" si="496"/>
        <v/>
      </c>
      <c r="ET24" s="271" t="str">
        <f t="shared" ca="1" si="496"/>
        <v/>
      </c>
      <c r="EU24" s="271" t="str">
        <f t="shared" ca="1" si="496"/>
        <v/>
      </c>
      <c r="EV24" s="273">
        <f t="shared" ca="1" si="497"/>
        <v>0</v>
      </c>
      <c r="EW24" s="272" t="str">
        <f t="shared" ca="1" si="498"/>
        <v/>
      </c>
      <c r="EX24" s="271" t="str">
        <f t="shared" ca="1" si="498"/>
        <v/>
      </c>
      <c r="EY24" s="271" t="str">
        <f t="shared" ca="1" si="498"/>
        <v/>
      </c>
      <c r="EZ24" s="271" t="str">
        <f t="shared" ca="1" si="498"/>
        <v/>
      </c>
      <c r="FA24" s="273">
        <f t="shared" ca="1" si="499"/>
        <v>0</v>
      </c>
      <c r="FB24" s="272" t="str">
        <f t="shared" ca="1" si="500"/>
        <v/>
      </c>
      <c r="FC24" s="271" t="str">
        <f t="shared" ca="1" si="500"/>
        <v/>
      </c>
      <c r="FD24" s="271" t="str">
        <f t="shared" ca="1" si="500"/>
        <v/>
      </c>
      <c r="FE24" s="271" t="str">
        <f t="shared" ca="1" si="500"/>
        <v/>
      </c>
      <c r="FF24" s="273">
        <f t="shared" ca="1" si="501"/>
        <v>0</v>
      </c>
      <c r="FG24"/>
      <c r="FI24" s="276">
        <f ca="1">RANK($EV24,OFFSET($EV$4:$EV$7,$AX24,0),0)</f>
        <v>1</v>
      </c>
      <c r="FJ24" s="282">
        <f ca="1">EV24+(IF(COUNTIF(OFFSET($FI$4:$FI$7,$AX24,0),$FI24)&gt;1,IF($AC24&gt;0,(MAX(OFFSET($AC$4:$AC$7,$AX24,0))-$AC24)*0.1,)))*10^FJ$3</f>
        <v>0</v>
      </c>
      <c r="FK24" s="304">
        <f ca="1">RANK($FJ24,OFFSET($FJ$4:$FJ$7,$AX24,0),0)</f>
        <v>1</v>
      </c>
      <c r="FL24" s="294">
        <f t="shared" ca="1" si="502"/>
        <v>4</v>
      </c>
      <c r="FM24" s="294">
        <f t="shared" ca="1" si="503"/>
        <v>3</v>
      </c>
      <c r="FN24" s="288" t="str">
        <f t="shared" ca="1" si="504"/>
        <v>04 x 01e - 03</v>
      </c>
      <c r="FO24" s="298" t="str">
        <f t="shared" ca="1" si="505"/>
        <v>1/2/4</v>
      </c>
      <c r="FP24" s="301" t="e">
        <f t="shared" ca="1" si="506"/>
        <v>#VALUE!</v>
      </c>
      <c r="FQ24" s="304" t="e">
        <f t="shared" ca="1" si="206"/>
        <v>#VALUE!</v>
      </c>
      <c r="FR24" s="294">
        <f t="shared" ca="1" si="507"/>
        <v>4</v>
      </c>
      <c r="FS24" s="294">
        <f t="shared" ca="1" si="508"/>
        <v>3</v>
      </c>
      <c r="FT24" s="288" t="e">
        <f t="shared" ca="1" si="509"/>
        <v>#VALUE!</v>
      </c>
      <c r="FU24" s="298" t="e">
        <f t="shared" ca="1" si="510"/>
        <v>#VALUE!</v>
      </c>
      <c r="FV24" s="307" t="e">
        <f t="shared" ca="1" si="511"/>
        <v>#VALUE!</v>
      </c>
      <c r="FW24" s="304" t="e">
        <f t="shared" ca="1" si="212"/>
        <v>#VALUE!</v>
      </c>
      <c r="FX24" s="294">
        <f t="shared" ca="1" si="513"/>
        <v>4</v>
      </c>
      <c r="FY24" s="294">
        <f t="shared" ca="1" si="514"/>
        <v>3</v>
      </c>
      <c r="FZ24" s="288" t="e">
        <f t="shared" ca="1" si="515"/>
        <v>#VALUE!</v>
      </c>
      <c r="GA24" s="298" t="e">
        <f t="shared" ca="1" si="516"/>
        <v>#VALUE!</v>
      </c>
      <c r="GB24" s="310" t="e">
        <f t="shared" ca="1" si="517"/>
        <v>#VALUE!</v>
      </c>
      <c r="GC24" s="304" t="e">
        <f t="shared" ca="1" si="518"/>
        <v>#VALUE!</v>
      </c>
      <c r="GD24" s="294">
        <f t="shared" ca="1" si="519"/>
        <v>4</v>
      </c>
      <c r="GE24" s="294">
        <f t="shared" ca="1" si="520"/>
        <v>3</v>
      </c>
      <c r="GF24" s="288" t="e">
        <f t="shared" ca="1" si="521"/>
        <v>#VALUE!</v>
      </c>
      <c r="GG24" s="298" t="e">
        <f t="shared" ca="1" si="522"/>
        <v>#VALUE!</v>
      </c>
      <c r="GH24" s="313" t="e">
        <f t="shared" ca="1" si="523"/>
        <v>#VALUE!</v>
      </c>
      <c r="GI24" s="304" t="e">
        <f t="shared" ca="1" si="524"/>
        <v>#VALUE!</v>
      </c>
      <c r="GJ24" s="294">
        <f t="shared" ca="1" si="525"/>
        <v>4</v>
      </c>
      <c r="GK24" s="294">
        <f t="shared" ca="1" si="526"/>
        <v>3</v>
      </c>
      <c r="GL24" s="288" t="e">
        <f t="shared" ca="1" si="527"/>
        <v>#VALUE!</v>
      </c>
      <c r="GM24" s="298" t="e">
        <f t="shared" ca="1" si="528"/>
        <v>#VALUE!</v>
      </c>
      <c r="GN24" s="316" t="e">
        <f t="shared" ca="1" si="529"/>
        <v>#VALUE!</v>
      </c>
      <c r="GO24" s="304" t="e">
        <f t="shared" ca="1" si="530"/>
        <v>#VALUE!</v>
      </c>
      <c r="GP24" s="294">
        <f t="shared" ca="1" si="531"/>
        <v>4</v>
      </c>
      <c r="GQ24" s="294">
        <f t="shared" ca="1" si="532"/>
        <v>3</v>
      </c>
      <c r="GR24" s="288" t="e">
        <f t="shared" ca="1" si="533"/>
        <v>#VALUE!</v>
      </c>
      <c r="GS24" s="298" t="e">
        <f t="shared" ca="1" si="534"/>
        <v>#VALUE!</v>
      </c>
      <c r="GT24" s="319" t="e">
        <f t="shared" ca="1" si="535"/>
        <v>#VALUE!</v>
      </c>
      <c r="GU24" s="304" t="e">
        <f t="shared" ca="1" si="536"/>
        <v>#VALUE!</v>
      </c>
      <c r="GV24" s="322" t="e">
        <f ca="1">GT24+IF(COUNTIF(OFFSET($GU$4:$GU$7,$AX24,0),GU24)&gt;1,FA24*10^GV$3)</f>
        <v>#VALUE!</v>
      </c>
      <c r="GW24" s="283" t="e">
        <f t="shared" ca="1" si="537"/>
        <v>#VALUE!</v>
      </c>
      <c r="GX24" s="325" t="e">
        <f ca="1">GV24+IF(COUNTIF(OFFSET($GW$4:$GW$7,$AX24,0),GW24)&gt;1,FF24*10^GX$3)</f>
        <v>#VALUE!</v>
      </c>
      <c r="GY24" s="283" t="e">
        <f ca="1">RANK(GX24,OFFSET(GX$4:GX$7,$AX24,0))&amp;$E24</f>
        <v>#VALUE!</v>
      </c>
      <c r="GZ24"/>
      <c r="HA24"/>
      <c r="HB24"/>
      <c r="HC24"/>
      <c r="HD24"/>
      <c r="HE24"/>
      <c r="HF24"/>
      <c r="HG24"/>
      <c r="HH24"/>
    </row>
    <row r="25" spans="1:216" x14ac:dyDescent="0.25">
      <c r="A25" s="41">
        <v>39</v>
      </c>
      <c r="B25" s="42">
        <v>43277</v>
      </c>
      <c r="C25" s="43">
        <v>0.83333333333333337</v>
      </c>
      <c r="D25" s="44" t="s">
        <v>250</v>
      </c>
      <c r="E25" s="45" t="s">
        <v>133</v>
      </c>
      <c r="F25" s="232" t="s">
        <v>267</v>
      </c>
      <c r="G25" s="233" t="s">
        <v>263</v>
      </c>
      <c r="H25" s="56"/>
      <c r="I25" s="57"/>
      <c r="J25" s="49"/>
      <c r="K25" s="50" t="str">
        <f t="shared" si="0"/>
        <v/>
      </c>
      <c r="L25" s="51">
        <v>10</v>
      </c>
      <c r="M25" s="49"/>
      <c r="N25" s="58"/>
      <c r="O25" s="59"/>
      <c r="P25" s="68" t="s">
        <v>153</v>
      </c>
      <c r="Q25" s="256" t="s">
        <v>267</v>
      </c>
      <c r="R25" s="382">
        <f t="shared" ca="1" si="440"/>
        <v>0</v>
      </c>
      <c r="S25" s="382">
        <f t="shared" ca="1" si="124"/>
        <v>0</v>
      </c>
      <c r="T25" s="382">
        <f t="shared" ca="1" si="125"/>
        <v>0</v>
      </c>
      <c r="U25" s="382">
        <f t="shared" ca="1" si="126"/>
        <v>0</v>
      </c>
      <c r="V25" s="383">
        <f t="shared" ca="1" si="441"/>
        <v>0</v>
      </c>
      <c r="W25" s="384">
        <f t="shared" ca="1" si="442"/>
        <v>0</v>
      </c>
      <c r="X25" s="385">
        <f t="shared" ca="1" si="129"/>
        <v>0</v>
      </c>
      <c r="Y25" s="386">
        <f t="shared" ca="1" si="443"/>
        <v>0</v>
      </c>
      <c r="Z25" s="387" t="str">
        <f ca="1">IF(SUM(OFFSET(R$4:R$7,$AX25,0))=0,"",IFERROR(DG25,"")&amp;IF(SUM(OFFSET(R$4:R$7,$AX25,0))&lt;12,"?",""))</f>
        <v/>
      </c>
      <c r="AA25" s="50" t="str">
        <f ca="1">IF(AK25="","",(IF(V25=AG25,1)+IF(W25=AH25,1)+IF(X25=AI25,1)+IF(Y25=AJ25,1)+IF(Z25=AK25,1))/5*AB25)</f>
        <v/>
      </c>
      <c r="AB25" s="390">
        <v>5</v>
      </c>
      <c r="AC25" s="388">
        <f t="shared" ca="1" si="131"/>
        <v>0</v>
      </c>
      <c r="AD25" s="382">
        <f t="shared" ca="1" si="132"/>
        <v>0</v>
      </c>
      <c r="AE25" s="382">
        <f t="shared" ca="1" si="133"/>
        <v>0</v>
      </c>
      <c r="AF25" s="382">
        <f t="shared" ca="1" si="134"/>
        <v>0</v>
      </c>
      <c r="AG25" s="383">
        <f t="shared" ca="1" si="135"/>
        <v>0</v>
      </c>
      <c r="AH25" s="384">
        <f t="shared" ca="1" si="136"/>
        <v>0</v>
      </c>
      <c r="AI25" s="385">
        <f t="shared" ca="1" si="444"/>
        <v>0</v>
      </c>
      <c r="AJ25" s="386">
        <f t="shared" ca="1" si="138"/>
        <v>0</v>
      </c>
      <c r="AK25" s="389" t="str">
        <f ca="1">IF(SUM(OFFSET(AC$4:AC$7,$AX25,0))=0,"",IFERROR($GY25,"")&amp;IF(SUM(OFFSET(AC$4:AC$7,$AX25,0))&lt;12,"?",""))</f>
        <v/>
      </c>
      <c r="AL25" s="270" t="str">
        <f t="shared" si="1"/>
        <v>Nig-Arg</v>
      </c>
      <c r="AM25" s="270" t="str">
        <f t="shared" si="2"/>
        <v/>
      </c>
      <c r="AN25" s="270" t="str">
        <f t="shared" si="2"/>
        <v/>
      </c>
      <c r="AO25" s="271" t="str">
        <f t="shared" si="27"/>
        <v/>
      </c>
      <c r="AP25" s="271" t="str">
        <f t="shared" si="28"/>
        <v/>
      </c>
      <c r="AQ25" s="271" t="str">
        <f t="shared" si="29"/>
        <v/>
      </c>
      <c r="AR25" s="271" t="str">
        <f t="shared" si="30"/>
        <v/>
      </c>
      <c r="AS25" s="274" t="str">
        <f t="shared" si="445"/>
        <v>Nig</v>
      </c>
      <c r="AT25" s="272" t="str">
        <f t="shared" ca="1" si="446"/>
        <v/>
      </c>
      <c r="AU25" s="271" t="str">
        <f t="shared" ca="1" si="446"/>
        <v/>
      </c>
      <c r="AV25" s="271" t="str">
        <f t="shared" ca="1" si="446"/>
        <v/>
      </c>
      <c r="AW25" s="271" t="str">
        <f t="shared" ca="1" si="446"/>
        <v/>
      </c>
      <c r="AX25" s="272">
        <f t="shared" si="3"/>
        <v>18</v>
      </c>
      <c r="AY25" s="272">
        <v>4</v>
      </c>
      <c r="AZ25" s="272" t="str">
        <f t="shared" ca="1" si="447"/>
        <v/>
      </c>
      <c r="BA25" s="271" t="str">
        <f t="shared" ca="1" si="447"/>
        <v/>
      </c>
      <c r="BB25" s="271" t="str">
        <f t="shared" ca="1" si="447"/>
        <v/>
      </c>
      <c r="BC25" s="271" t="str">
        <f t="shared" ca="1" si="447"/>
        <v/>
      </c>
      <c r="BD25" s="273">
        <f t="shared" ca="1" si="448"/>
        <v>0</v>
      </c>
      <c r="BE25" s="272" t="str">
        <f t="shared" ca="1" si="449"/>
        <v/>
      </c>
      <c r="BF25" s="271" t="str">
        <f t="shared" ca="1" si="449"/>
        <v/>
      </c>
      <c r="BG25" s="271" t="str">
        <f t="shared" ca="1" si="449"/>
        <v/>
      </c>
      <c r="BH25" s="271" t="str">
        <f t="shared" ca="1" si="449"/>
        <v/>
      </c>
      <c r="BI25" s="273">
        <f t="shared" ca="1" si="450"/>
        <v>0</v>
      </c>
      <c r="BJ25" s="272" t="str">
        <f t="shared" ca="1" si="451"/>
        <v/>
      </c>
      <c r="BK25" s="271" t="str">
        <f t="shared" ca="1" si="451"/>
        <v/>
      </c>
      <c r="BL25" s="271" t="str">
        <f t="shared" ca="1" si="451"/>
        <v/>
      </c>
      <c r="BM25" s="271" t="str">
        <f t="shared" ca="1" si="451"/>
        <v/>
      </c>
      <c r="BN25" s="273">
        <f t="shared" ca="1" si="452"/>
        <v>0</v>
      </c>
      <c r="BO25"/>
      <c r="BQ25" s="277">
        <f t="shared" ca="1" si="453"/>
        <v>1</v>
      </c>
      <c r="BR25" s="284">
        <f ca="1">BD25+(IF(COUNTIF(OFFSET($BQ$4:$BQ$7,$AX25,0),$BQ25)&gt;1,IF($R25&gt;0,(MAX(OFFSET($R$4:$R$7,$AX25,0))-$R25)*0.1,)))*10^BR$3</f>
        <v>0</v>
      </c>
      <c r="BS25" s="305">
        <f t="shared" ca="1" si="454"/>
        <v>1</v>
      </c>
      <c r="BT25" s="295">
        <f t="shared" ca="1" si="455"/>
        <v>4</v>
      </c>
      <c r="BU25" s="295">
        <f t="shared" ca="1" si="456"/>
        <v>4</v>
      </c>
      <c r="BV25" s="289" t="str">
        <f t="shared" ca="1" si="457"/>
        <v>04 x 01e - 04</v>
      </c>
      <c r="BW25" s="299" t="str">
        <f t="shared" ca="1" si="458"/>
        <v>1/2/3</v>
      </c>
      <c r="BX25" s="302" t="e">
        <f t="shared" ca="1" si="459"/>
        <v>#VALUE!</v>
      </c>
      <c r="BY25" s="305" t="e">
        <f t="shared" ca="1" si="460"/>
        <v>#VALUE!</v>
      </c>
      <c r="BZ25" s="295">
        <f t="shared" ca="1" si="461"/>
        <v>4</v>
      </c>
      <c r="CA25" s="295">
        <f t="shared" ca="1" si="462"/>
        <v>4</v>
      </c>
      <c r="CB25" s="289" t="e">
        <f t="shared" ca="1" si="463"/>
        <v>#VALUE!</v>
      </c>
      <c r="CC25" s="299" t="e">
        <f t="shared" ca="1" si="464"/>
        <v>#VALUE!</v>
      </c>
      <c r="CD25" s="308" t="e">
        <f t="shared" ca="1" si="465"/>
        <v>#VALUE!</v>
      </c>
      <c r="CE25" s="305" t="e">
        <f t="shared" ca="1" si="466"/>
        <v>#VALUE!</v>
      </c>
      <c r="CF25" s="295">
        <f t="shared" ca="1" si="467"/>
        <v>4</v>
      </c>
      <c r="CG25" s="295">
        <f t="shared" ca="1" si="468"/>
        <v>4</v>
      </c>
      <c r="CH25" s="289" t="e">
        <f t="shared" ca="1" si="469"/>
        <v>#VALUE!</v>
      </c>
      <c r="CI25" s="299" t="e">
        <f t="shared" ca="1" si="470"/>
        <v>#VALUE!</v>
      </c>
      <c r="CJ25" s="311" t="e">
        <f t="shared" ca="1" si="471"/>
        <v>#VALUE!</v>
      </c>
      <c r="CK25" s="305" t="e">
        <f t="shared" ca="1" si="472"/>
        <v>#VALUE!</v>
      </c>
      <c r="CL25" s="295">
        <f t="shared" ca="1" si="473"/>
        <v>4</v>
      </c>
      <c r="CM25" s="295">
        <f t="shared" ca="1" si="474"/>
        <v>4</v>
      </c>
      <c r="CN25" s="289" t="e">
        <f t="shared" ca="1" si="475"/>
        <v>#VALUE!</v>
      </c>
      <c r="CO25" s="299" t="e">
        <f t="shared" ca="1" si="476"/>
        <v>#VALUE!</v>
      </c>
      <c r="CP25" s="314" t="e">
        <f t="shared" ca="1" si="477"/>
        <v>#VALUE!</v>
      </c>
      <c r="CQ25" s="305" t="e">
        <f t="shared" ca="1" si="478"/>
        <v>#VALUE!</v>
      </c>
      <c r="CR25" s="295">
        <f t="shared" ca="1" si="479"/>
        <v>4</v>
      </c>
      <c r="CS25" s="295">
        <f t="shared" ca="1" si="480"/>
        <v>4</v>
      </c>
      <c r="CT25" s="289" t="e">
        <f t="shared" ca="1" si="481"/>
        <v>#VALUE!</v>
      </c>
      <c r="CU25" s="299" t="e">
        <f t="shared" ca="1" si="482"/>
        <v>#VALUE!</v>
      </c>
      <c r="CV25" s="317" t="e">
        <f t="shared" ca="1" si="483"/>
        <v>#VALUE!</v>
      </c>
      <c r="CW25" s="305" t="e">
        <f t="shared" ca="1" si="484"/>
        <v>#VALUE!</v>
      </c>
      <c r="CX25" s="295">
        <f t="shared" ca="1" si="485"/>
        <v>4</v>
      </c>
      <c r="CY25" s="295">
        <f t="shared" ca="1" si="486"/>
        <v>4</v>
      </c>
      <c r="CZ25" s="289" t="e">
        <f t="shared" ca="1" si="487"/>
        <v>#VALUE!</v>
      </c>
      <c r="DA25" s="299" t="e">
        <f t="shared" ca="1" si="488"/>
        <v>#VALUE!</v>
      </c>
      <c r="DB25" s="320" t="e">
        <f t="shared" ca="1" si="489"/>
        <v>#VALUE!</v>
      </c>
      <c r="DC25" s="305" t="e">
        <f t="shared" ca="1" si="490"/>
        <v>#VALUE!</v>
      </c>
      <c r="DD25" s="323" t="e">
        <f t="shared" ca="1" si="185"/>
        <v>#VALUE!</v>
      </c>
      <c r="DE25" s="285" t="e">
        <f t="shared" ca="1" si="491"/>
        <v>#VALUE!</v>
      </c>
      <c r="DF25" s="326" t="e">
        <f t="shared" ca="1" si="187"/>
        <v>#VALUE!</v>
      </c>
      <c r="DG25" s="285" t="e">
        <f ca="1">RANK(DF25,OFFSET(DF$4:DF$7,$AX25,0))&amp;$E25</f>
        <v>#VALUE!</v>
      </c>
      <c r="DH25" s="348">
        <f ca="1">COUNTIF(OFFSET($DG$4:$DG$7,$AX25,0),$DN25)</f>
        <v>0</v>
      </c>
      <c r="DI25" s="357" t="str">
        <f ca="1">IFERROR(MATCH($DN25,OFFSET($DG$4:$DG$7,$AX25,0),0),"")</f>
        <v/>
      </c>
      <c r="DJ25" s="357" t="str">
        <f t="shared" ca="1" si="492"/>
        <v/>
      </c>
      <c r="DK25" s="357" t="str">
        <f t="shared" ca="1" si="492"/>
        <v/>
      </c>
      <c r="DL25" s="357" t="str">
        <f t="shared" ca="1" si="492"/>
        <v/>
      </c>
      <c r="DM25" s="350" t="str">
        <f ca="1">CONCATENATE(DI25,DJ25,DK25,DL25)</f>
        <v/>
      </c>
      <c r="DN25" s="351" t="s">
        <v>343</v>
      </c>
      <c r="DO25" s="351" t="str">
        <f ca="1">IF(SUM(OFFSET($R$4:$R$7,$AX25,0))&lt;12,"",
IF($DH25=0,$DO24,
IF($DH25=1,OFFSET($Q$4,VALUE(DM25)-1+$AX25,0),
IF($DH25=2,OFFSET($AS$4,VALUE(MID(DM25,1,1))-1+$AX25,0)&amp;"/"&amp;OFFSET($AS$4,VALUE(MID(DM25,2,1))-1+$AX25,0),
IF($DH25=3,OFFSET($AS$4,VALUE(MID(DM25,1,1))-1+$AX25,0)&amp;"/"&amp;OFFSET($AS$4,VALUE(MID(DM25,2,1))-1+$AX25,0)&amp;"/"&amp;OFFSET($AS$4,VALUE(MID(DM25,3,1))-1+$AX25,0),
CONCATENATE(OFFSET($AS$4,$AX25,0),"/",OFFSET($AS$5,$AX25,0),"/",OFFSET($AS$6,$AX25,0),"/",OFFSET($AS$7,$AX25,0)))))))</f>
        <v/>
      </c>
      <c r="DP25" s="351" t="str">
        <f ca="1">IFERROR(OFFSET($Q$51,MATCH(RIGHT($DN25),$Q$52:$Q$59,0),MATCH(VALUE(LEFT($DN25)),$R$51:$Z$51,0)),"")</f>
        <v/>
      </c>
      <c r="DQ25" s="351" t="str">
        <f t="shared" ca="1" si="65"/>
        <v/>
      </c>
      <c r="DR25" s="353" t="str">
        <f t="shared" ca="1" si="66"/>
        <v/>
      </c>
      <c r="DS25" s="201">
        <f t="shared" ca="1" si="189"/>
        <v>0</v>
      </c>
      <c r="DT25" s="203" t="str">
        <f t="shared" ca="1" si="190"/>
        <v/>
      </c>
      <c r="DU25" s="203" t="str">
        <f t="shared" ca="1" si="191"/>
        <v/>
      </c>
      <c r="DV25" s="203" t="str">
        <f t="shared" ca="1" si="191"/>
        <v/>
      </c>
      <c r="DW25" s="203" t="str">
        <f t="shared" ca="1" si="191"/>
        <v/>
      </c>
      <c r="DX25" s="195" t="str">
        <f t="shared" ca="1" si="493"/>
        <v/>
      </c>
      <c r="DY25" s="156" t="s">
        <v>343</v>
      </c>
      <c r="DZ25" s="156" t="str">
        <f ca="1">IF(SUM(OFFSET($AC$4:$AC$7,$AX25,0))&lt;12,"",
IF($DS25=0,$DZ24,
IF($DS25=1,OFFSET($Q$4,VALUE(DX25)-1+$AX25,0),
IF($DS25=2,OFFSET($AS$4,VALUE(MID(DX25,1,1))-1+$AX25,0)&amp;"/"&amp;OFFSET($AS$4,VALUE(MID(DX25,2,1))-1+$AX25,0),
IF($DS25=3,OFFSET($AS$4,VALUE(MID(DX25,1,1))-1+$AX25,0)&amp;"/"&amp;OFFSET($AS$4,VALUE(MID(DX25,2,1))-1+$AX25,0)&amp;"/"&amp;OFFSET($AS$4,VALUE(MID(DX25,3,1))-1+$AX25,0),
CONCATENATE(OFFSET($AS$4,$AX25,0),"/",OFFSET($AS$5,$AX25,0),"/",OFFSET($AS$6,$AX25,0),"/",OFFSET($AS$7,$AX25,0)))))))</f>
        <v/>
      </c>
      <c r="EA25" s="156" t="str">
        <f ca="1">IFERROR(OFFSET($Q$51,MATCH(RIGHT($DY25),$Q$52:$Q$59,0),MATCH(VALUE(LEFT($DY25)),$AC$51:$AK$51,0)),"")</f>
        <v/>
      </c>
      <c r="EB25" s="156" t="str">
        <f t="shared" ca="1" si="70"/>
        <v/>
      </c>
      <c r="EC25" s="156" t="str">
        <f ca="1">IF(OR(AC25&lt;1,EB25=""),"",LEFT(EB25,3)&amp;IF(ISERROR(MATCH(EB25,$Q:$Q,0)),"?",""))</f>
        <v/>
      </c>
      <c r="ED25" s="270" t="str">
        <f t="shared" si="4"/>
        <v>Nig-Arg</v>
      </c>
      <c r="EE25" s="270" t="str">
        <f t="shared" si="5"/>
        <v/>
      </c>
      <c r="EF25" s="270" t="str">
        <f t="shared" si="5"/>
        <v/>
      </c>
      <c r="EG25" s="271" t="str">
        <f t="shared" si="6"/>
        <v/>
      </c>
      <c r="EH25" s="271" t="str">
        <f t="shared" si="7"/>
        <v/>
      </c>
      <c r="EI25" s="271" t="str">
        <f t="shared" si="8"/>
        <v/>
      </c>
      <c r="EJ25" s="271" t="str">
        <f t="shared" si="71"/>
        <v/>
      </c>
      <c r="EK25" s="274" t="str">
        <f t="shared" si="494"/>
        <v>Nig</v>
      </c>
      <c r="EL25" s="272" t="str">
        <f t="shared" ca="1" si="495"/>
        <v/>
      </c>
      <c r="EM25" s="271" t="str">
        <f t="shared" ca="1" si="495"/>
        <v/>
      </c>
      <c r="EN25" s="271" t="str">
        <f t="shared" ca="1" si="495"/>
        <v/>
      </c>
      <c r="EO25" s="271" t="str">
        <f t="shared" ca="1" si="495"/>
        <v/>
      </c>
      <c r="EP25" s="272">
        <f t="shared" si="9"/>
        <v>18</v>
      </c>
      <c r="EQ25" s="272">
        <v>4</v>
      </c>
      <c r="ER25" s="272" t="str">
        <f t="shared" ca="1" si="496"/>
        <v/>
      </c>
      <c r="ES25" s="271" t="str">
        <f t="shared" ca="1" si="496"/>
        <v/>
      </c>
      <c r="ET25" s="271" t="str">
        <f t="shared" ca="1" si="496"/>
        <v/>
      </c>
      <c r="EU25" s="271" t="str">
        <f t="shared" ca="1" si="496"/>
        <v/>
      </c>
      <c r="EV25" s="273">
        <f t="shared" ca="1" si="497"/>
        <v>0</v>
      </c>
      <c r="EW25" s="272" t="str">
        <f t="shared" ca="1" si="498"/>
        <v/>
      </c>
      <c r="EX25" s="271" t="str">
        <f t="shared" ca="1" si="498"/>
        <v/>
      </c>
      <c r="EY25" s="271" t="str">
        <f t="shared" ca="1" si="498"/>
        <v/>
      </c>
      <c r="EZ25" s="271" t="str">
        <f t="shared" ca="1" si="498"/>
        <v/>
      </c>
      <c r="FA25" s="273">
        <f t="shared" ca="1" si="499"/>
        <v>0</v>
      </c>
      <c r="FB25" s="272" t="str">
        <f t="shared" ca="1" si="500"/>
        <v/>
      </c>
      <c r="FC25" s="271" t="str">
        <f t="shared" ca="1" si="500"/>
        <v/>
      </c>
      <c r="FD25" s="271" t="str">
        <f t="shared" ca="1" si="500"/>
        <v/>
      </c>
      <c r="FE25" s="271" t="str">
        <f t="shared" ca="1" si="500"/>
        <v/>
      </c>
      <c r="FF25" s="273">
        <f t="shared" ca="1" si="501"/>
        <v>0</v>
      </c>
      <c r="FG25"/>
      <c r="FI25" s="277">
        <f ca="1">RANK($EV25,OFFSET($EV$4:$EV$7,$AX25,0),0)</f>
        <v>1</v>
      </c>
      <c r="FJ25" s="284">
        <f ca="1">EV25+(IF(COUNTIF(OFFSET($FI$4:$FI$7,$AX25,0),$FI25)&gt;1,IF($AC25&gt;0,(MAX(OFFSET($AC$4:$AC$7,$AX25,0))-$AC25)*0.1,)))*10^FJ$3</f>
        <v>0</v>
      </c>
      <c r="FK25" s="305">
        <f ca="1">RANK($FJ25,OFFSET($FJ$4:$FJ$7,$AX25,0),0)</f>
        <v>1</v>
      </c>
      <c r="FL25" s="295">
        <f t="shared" ca="1" si="502"/>
        <v>4</v>
      </c>
      <c r="FM25" s="295">
        <f t="shared" ca="1" si="503"/>
        <v>4</v>
      </c>
      <c r="FN25" s="289" t="str">
        <f t="shared" ca="1" si="504"/>
        <v>04 x 01e - 04</v>
      </c>
      <c r="FO25" s="299" t="str">
        <f t="shared" ca="1" si="505"/>
        <v>1/2/3</v>
      </c>
      <c r="FP25" s="302" t="e">
        <f t="shared" ca="1" si="506"/>
        <v>#VALUE!</v>
      </c>
      <c r="FQ25" s="305" t="e">
        <f t="shared" ca="1" si="206"/>
        <v>#VALUE!</v>
      </c>
      <c r="FR25" s="295">
        <f t="shared" ca="1" si="507"/>
        <v>4</v>
      </c>
      <c r="FS25" s="295">
        <f t="shared" ca="1" si="508"/>
        <v>4</v>
      </c>
      <c r="FT25" s="289" t="e">
        <f t="shared" ca="1" si="509"/>
        <v>#VALUE!</v>
      </c>
      <c r="FU25" s="299" t="e">
        <f t="shared" ca="1" si="510"/>
        <v>#VALUE!</v>
      </c>
      <c r="FV25" s="308" t="e">
        <f t="shared" ca="1" si="511"/>
        <v>#VALUE!</v>
      </c>
      <c r="FW25" s="305" t="e">
        <f t="shared" ca="1" si="212"/>
        <v>#VALUE!</v>
      </c>
      <c r="FX25" s="295">
        <f t="shared" ca="1" si="513"/>
        <v>4</v>
      </c>
      <c r="FY25" s="295">
        <f t="shared" ca="1" si="514"/>
        <v>4</v>
      </c>
      <c r="FZ25" s="289" t="e">
        <f t="shared" ca="1" si="515"/>
        <v>#VALUE!</v>
      </c>
      <c r="GA25" s="299" t="e">
        <f t="shared" ca="1" si="516"/>
        <v>#VALUE!</v>
      </c>
      <c r="GB25" s="311" t="e">
        <f t="shared" ca="1" si="517"/>
        <v>#VALUE!</v>
      </c>
      <c r="GC25" s="305" t="e">
        <f t="shared" ca="1" si="518"/>
        <v>#VALUE!</v>
      </c>
      <c r="GD25" s="295">
        <f t="shared" ca="1" si="519"/>
        <v>4</v>
      </c>
      <c r="GE25" s="295">
        <f t="shared" ca="1" si="520"/>
        <v>4</v>
      </c>
      <c r="GF25" s="289" t="e">
        <f t="shared" ca="1" si="521"/>
        <v>#VALUE!</v>
      </c>
      <c r="GG25" s="299" t="e">
        <f t="shared" ca="1" si="522"/>
        <v>#VALUE!</v>
      </c>
      <c r="GH25" s="314" t="e">
        <f t="shared" ca="1" si="523"/>
        <v>#VALUE!</v>
      </c>
      <c r="GI25" s="305" t="e">
        <f t="shared" ca="1" si="524"/>
        <v>#VALUE!</v>
      </c>
      <c r="GJ25" s="295">
        <f t="shared" ca="1" si="525"/>
        <v>4</v>
      </c>
      <c r="GK25" s="295">
        <f t="shared" ca="1" si="526"/>
        <v>4</v>
      </c>
      <c r="GL25" s="289" t="e">
        <f t="shared" ca="1" si="527"/>
        <v>#VALUE!</v>
      </c>
      <c r="GM25" s="299" t="e">
        <f t="shared" ca="1" si="528"/>
        <v>#VALUE!</v>
      </c>
      <c r="GN25" s="317" t="e">
        <f t="shared" ca="1" si="529"/>
        <v>#VALUE!</v>
      </c>
      <c r="GO25" s="305" t="e">
        <f t="shared" ca="1" si="530"/>
        <v>#VALUE!</v>
      </c>
      <c r="GP25" s="295">
        <f t="shared" ca="1" si="531"/>
        <v>4</v>
      </c>
      <c r="GQ25" s="295">
        <f t="shared" ca="1" si="532"/>
        <v>4</v>
      </c>
      <c r="GR25" s="289" t="e">
        <f t="shared" ca="1" si="533"/>
        <v>#VALUE!</v>
      </c>
      <c r="GS25" s="299" t="e">
        <f t="shared" ca="1" si="534"/>
        <v>#VALUE!</v>
      </c>
      <c r="GT25" s="320" t="e">
        <f t="shared" ca="1" si="535"/>
        <v>#VALUE!</v>
      </c>
      <c r="GU25" s="305" t="e">
        <f t="shared" ca="1" si="536"/>
        <v>#VALUE!</v>
      </c>
      <c r="GV25" s="323" t="e">
        <f ca="1">GT25+IF(COUNTIF(OFFSET($GU$4:$GU$7,$AX25,0),GU25)&gt;1,FA25*10^GV$3)</f>
        <v>#VALUE!</v>
      </c>
      <c r="GW25" s="285" t="e">
        <f t="shared" ca="1" si="537"/>
        <v>#VALUE!</v>
      </c>
      <c r="GX25" s="326" t="e">
        <f ca="1">GV25+IF(COUNTIF(OFFSET($GW$4:$GW$7,$AX25,0),GW25)&gt;1,FF25*10^GX$3)</f>
        <v>#VALUE!</v>
      </c>
      <c r="GY25" s="285" t="e">
        <f ca="1">RANK(GX25,OFFSET(GX$4:GX$7,$AX25,0))&amp;$E25</f>
        <v>#VALUE!</v>
      </c>
      <c r="GZ25"/>
      <c r="HA25"/>
      <c r="HB25"/>
      <c r="HC25"/>
      <c r="HD25"/>
      <c r="HE25"/>
      <c r="HF25"/>
      <c r="HG25"/>
      <c r="HH25"/>
    </row>
    <row r="26" spans="1:216" ht="15.75" thickBot="1" x14ac:dyDescent="0.3">
      <c r="A26" s="41">
        <v>40</v>
      </c>
      <c r="B26" s="42">
        <v>43277</v>
      </c>
      <c r="C26" s="43">
        <v>0.83333333333333337</v>
      </c>
      <c r="D26" s="44" t="s">
        <v>251</v>
      </c>
      <c r="E26" s="71" t="s">
        <v>133</v>
      </c>
      <c r="F26" s="234" t="s">
        <v>161</v>
      </c>
      <c r="G26" s="235" t="s">
        <v>148</v>
      </c>
      <c r="H26" s="56"/>
      <c r="I26" s="57"/>
      <c r="J26" s="49"/>
      <c r="K26" s="50" t="str">
        <f t="shared" si="0"/>
        <v/>
      </c>
      <c r="L26" s="51">
        <v>10</v>
      </c>
      <c r="M26" s="49"/>
      <c r="N26" s="58"/>
      <c r="O26" s="59"/>
      <c r="P26" s="61"/>
      <c r="Q26" s="371"/>
      <c r="R26" s="391"/>
      <c r="S26" s="391"/>
      <c r="T26" s="391"/>
      <c r="U26" s="391"/>
      <c r="V26" s="391"/>
      <c r="W26" s="391"/>
      <c r="X26" s="391"/>
      <c r="Y26" s="391"/>
      <c r="Z26" s="392"/>
      <c r="AA26" s="50"/>
      <c r="AB26" s="390"/>
      <c r="AC26" s="393"/>
      <c r="AD26" s="394"/>
      <c r="AE26" s="394"/>
      <c r="AF26" s="394"/>
      <c r="AG26" s="394"/>
      <c r="AH26" s="394"/>
      <c r="AI26" s="394"/>
      <c r="AJ26" s="394"/>
      <c r="AK26" s="392"/>
      <c r="AL26" s="270" t="str">
        <f t="shared" si="1"/>
        <v>IJs-Kro</v>
      </c>
      <c r="AM26" s="270" t="str">
        <f t="shared" si="2"/>
        <v/>
      </c>
      <c r="AN26" s="270" t="str">
        <f t="shared" si="2"/>
        <v/>
      </c>
      <c r="AO26" s="271" t="str">
        <f t="shared" si="27"/>
        <v/>
      </c>
      <c r="AP26" s="271" t="str">
        <f t="shared" si="28"/>
        <v/>
      </c>
      <c r="AQ26" s="271" t="str">
        <f t="shared" si="29"/>
        <v/>
      </c>
      <c r="AR26" s="271" t="str">
        <f t="shared" si="30"/>
        <v/>
      </c>
      <c r="AS26" s="271"/>
      <c r="AT26" s="271"/>
      <c r="AU26" s="271"/>
      <c r="AV26" s="271"/>
      <c r="AW26" s="271"/>
      <c r="AX26" s="272" t="str">
        <f t="shared" si="3"/>
        <v/>
      </c>
      <c r="AY26" s="271"/>
      <c r="AZ26" s="271"/>
      <c r="BA26" s="271"/>
      <c r="BB26" s="271"/>
      <c r="BC26" s="271"/>
      <c r="BD26" s="271"/>
      <c r="BE26" s="271"/>
      <c r="BF26" s="271"/>
      <c r="BG26" s="271"/>
      <c r="BH26" s="271"/>
      <c r="BI26" s="271"/>
      <c r="BJ26" s="271"/>
      <c r="BK26" s="271"/>
      <c r="BL26" s="271"/>
      <c r="BM26" s="271"/>
      <c r="BN26" s="271"/>
      <c r="BO26"/>
      <c r="BQ26" s="170" t="str">
        <f t="shared" ref="BQ26" ca="1" si="538">IF(COUNTA(BQ22:BQ25)*(COUNTA(BQ22:BQ25)+1)/2=SUM(BQ22:BQ25),"OK","NIET OK")</f>
        <v>NIET OK</v>
      </c>
      <c r="BR26" s="278"/>
      <c r="BS26" s="171" t="str">
        <f t="shared" ref="BS26" ca="1" si="539">IF(COUNTA(BS22:BS25)*(COUNTA(BS22:BS25)+1)/2=SUM(BS22:BS25),"OK","NIET OK")</f>
        <v>NIET OK</v>
      </c>
      <c r="BT26" s="296"/>
      <c r="BU26" s="296"/>
      <c r="BV26" s="172"/>
      <c r="BW26" s="172"/>
      <c r="BX26" s="173"/>
      <c r="BY26" s="171" t="e">
        <f t="shared" ref="BY26" ca="1" si="540">IF(COUNTA(BY22:BY25)*(COUNTA(BY22:BY25)+1)/2=SUM(BY22:BY25),"OK","NIET OK")</f>
        <v>#VALUE!</v>
      </c>
      <c r="BZ26" s="296"/>
      <c r="CA26" s="296"/>
      <c r="CB26" s="172"/>
      <c r="CC26" s="172"/>
      <c r="CD26" s="173"/>
      <c r="CE26" s="171" t="e">
        <f t="shared" ref="CE26" ca="1" si="541">IF(COUNTA(CE22:CE25)*(COUNTA(CE22:CE25)+1)/2=SUM(CE22:CE25),"OK","NIET OK")</f>
        <v>#VALUE!</v>
      </c>
      <c r="CF26" s="296"/>
      <c r="CG26" s="296"/>
      <c r="CH26" s="172"/>
      <c r="CI26" s="172"/>
      <c r="CJ26" s="173"/>
      <c r="CK26" s="171" t="e">
        <f t="shared" ref="CK26" ca="1" si="542">IF(COUNTA(CK22:CK25)*(COUNTA(CK22:CK25)+1)/2=SUM(CK22:CK25),"OK","NIET OK")</f>
        <v>#VALUE!</v>
      </c>
      <c r="CL26" s="296"/>
      <c r="CM26" s="296"/>
      <c r="CN26" s="172"/>
      <c r="CO26" s="172"/>
      <c r="CP26" s="173"/>
      <c r="CQ26" s="171" t="e">
        <f t="shared" ref="CQ26" ca="1" si="543">IF(COUNTA(CQ22:CQ25)*(COUNTA(CQ22:CQ25)+1)/2=SUM(CQ22:CQ25),"OK","NIET OK")</f>
        <v>#VALUE!</v>
      </c>
      <c r="CR26" s="296"/>
      <c r="CS26" s="296"/>
      <c r="CT26" s="172"/>
      <c r="CU26" s="172"/>
      <c r="CV26" s="173"/>
      <c r="CW26" s="171" t="e">
        <f t="shared" ref="CW26" ca="1" si="544">IF(COUNTA(CW22:CW25)*(COUNTA(CW22:CW25)+1)/2=SUM(CW22:CW25),"OK","NIET OK")</f>
        <v>#VALUE!</v>
      </c>
      <c r="CX26" s="296"/>
      <c r="CY26" s="296"/>
      <c r="CZ26" s="172"/>
      <c r="DA26" s="172"/>
      <c r="DB26" s="173"/>
      <c r="DC26" s="171" t="e">
        <f t="shared" ref="DC26" ca="1" si="545">IF(COUNTA(DC22:DC25)*(COUNTA(DC22:DC25)+1)/2=SUM(DC22:DC25),"OK","NIET OK")</f>
        <v>#VALUE!</v>
      </c>
      <c r="DD26" s="185"/>
      <c r="DE26" s="181" t="e">
        <f t="shared" ref="DE26" ca="1" si="546">IF(COUNTA(DE22:DE25)*(COUNTA(DE22:DE25)+1)/2=SUM(DE22:DE25),"OK","NIET OK")</f>
        <v>#VALUE!</v>
      </c>
      <c r="DF26" s="189"/>
      <c r="DG26" s="181" t="e">
        <f t="shared" ref="DG26" ca="1" si="547">IF(COUNTA(DG22:DG25)*(COUNTA(DG22:DG25)+1)/2=SUM(VALUE(LEFT(DG22)),VALUE(LEFT(DG23)),VALUE(LEFT(DG24)),VALUE(LEFT(DG25))),"OK","NIET OK")</f>
        <v>#VALUE!</v>
      </c>
      <c r="DH26" s="348"/>
      <c r="DI26" s="349"/>
      <c r="DJ26" s="349"/>
      <c r="DK26" s="349"/>
      <c r="DL26" s="349"/>
      <c r="DM26" s="350"/>
      <c r="DN26" s="351"/>
      <c r="DO26" s="351"/>
      <c r="DP26" s="351" t="str">
        <f ca="1">IFERROR(OFFSET($Q$51,MATCH(LEFT($DN26),$Q$52:$Q$57,0),MATCH(VALUE(RIGHT($DN26)),$R$51:$Z$51,0)),"")</f>
        <v/>
      </c>
      <c r="DQ26" s="351" t="str">
        <f t="shared" ca="1" si="65"/>
        <v/>
      </c>
      <c r="DR26" s="353" t="str">
        <f t="shared" ca="1" si="66"/>
        <v/>
      </c>
      <c r="DS26" s="201"/>
      <c r="DT26" s="204"/>
      <c r="DU26" s="204"/>
      <c r="DV26" s="204"/>
      <c r="DW26" s="204"/>
      <c r="DX26" s="195"/>
      <c r="DY26" s="156"/>
      <c r="DZ26" s="156"/>
      <c r="EA26" s="156" t="str">
        <f ca="1">IFERROR(OFFSET($Q$51,MATCH(LEFT($DN26),$Q$52:$Q$57,0),MATCH(VALUE(RIGHT($DN26)),$R$51:$Z$51,0)),"")</f>
        <v/>
      </c>
      <c r="EB26" s="156" t="str">
        <f t="shared" ca="1" si="70"/>
        <v/>
      </c>
      <c r="EC26" s="156" t="str">
        <f ca="1">IF(OR(AC26&lt;1,EB26=""),"",IF(LEFT(EB26,3)="Noo","NIe",LEFT(EB26,3))&amp;IF(ISERROR(MATCH(EB26,$Q:$Q,0)),"?",""))</f>
        <v/>
      </c>
      <c r="ED26" s="270" t="str">
        <f t="shared" si="4"/>
        <v>IJs-Kro</v>
      </c>
      <c r="EE26" s="270" t="str">
        <f t="shared" si="5"/>
        <v/>
      </c>
      <c r="EF26" s="270" t="str">
        <f t="shared" si="5"/>
        <v/>
      </c>
      <c r="EG26" s="271" t="str">
        <f t="shared" si="6"/>
        <v/>
      </c>
      <c r="EH26" s="271" t="str">
        <f t="shared" si="7"/>
        <v/>
      </c>
      <c r="EI26" s="271" t="str">
        <f t="shared" si="8"/>
        <v/>
      </c>
      <c r="EJ26" s="271" t="str">
        <f t="shared" si="71"/>
        <v/>
      </c>
      <c r="EK26" s="271"/>
      <c r="EL26" s="271"/>
      <c r="EM26" s="271"/>
      <c r="EN26" s="271"/>
      <c r="EO26" s="271"/>
      <c r="EP26" s="272" t="str">
        <f t="shared" si="9"/>
        <v/>
      </c>
      <c r="EQ26" s="271"/>
      <c r="ER26" s="271"/>
      <c r="ES26" s="271"/>
      <c r="ET26" s="271"/>
      <c r="EU26" s="271"/>
      <c r="EV26" s="271"/>
      <c r="EW26" s="271"/>
      <c r="EX26" s="271"/>
      <c r="EY26" s="271"/>
      <c r="EZ26" s="271"/>
      <c r="FA26" s="271"/>
      <c r="FB26" s="271"/>
      <c r="FC26" s="271"/>
      <c r="FD26" s="271"/>
      <c r="FE26" s="271"/>
      <c r="FF26" s="271"/>
      <c r="FG26"/>
      <c r="FI26" s="170" t="str">
        <f t="shared" ref="FI26" ca="1" si="548">IF(COUNTA(FI22:FI25)*(COUNTA(FI22:FI25)+1)/2=SUM(FI22:FI25),"OK","NIET OK")</f>
        <v>NIET OK</v>
      </c>
      <c r="FJ26" s="278"/>
      <c r="FK26" s="171" t="str">
        <f t="shared" ref="FK26" ca="1" si="549">IF(COUNTA(FK22:FK25)*(COUNTA(FK22:FK25)+1)/2=SUM(FK22:FK25),"OK","NIET OK")</f>
        <v>NIET OK</v>
      </c>
      <c r="FL26" s="296"/>
      <c r="FM26" s="296"/>
      <c r="FN26" s="172"/>
      <c r="FO26" s="172"/>
      <c r="FP26" s="173"/>
      <c r="FQ26" s="171" t="e">
        <f t="shared" ref="FQ26" ca="1" si="550">IF(COUNTA(FQ22:FQ25)*(COUNTA(FQ22:FQ25)+1)/2=SUM(FQ22:FQ25),"OK","NIET OK")</f>
        <v>#VALUE!</v>
      </c>
      <c r="FR26" s="296"/>
      <c r="FS26" s="296"/>
      <c r="FT26" s="172"/>
      <c r="FU26" s="172"/>
      <c r="FV26" s="173"/>
      <c r="FW26" s="171" t="e">
        <f t="shared" ref="FW26" ca="1" si="551">IF(COUNTA(FW22:FW25)*(COUNTA(FW22:FW25)+1)/2=SUM(FW22:FW25),"OK","NIET OK")</f>
        <v>#VALUE!</v>
      </c>
      <c r="FX26" s="296"/>
      <c r="FY26" s="296"/>
      <c r="FZ26" s="172"/>
      <c r="GA26" s="172"/>
      <c r="GB26" s="173"/>
      <c r="GC26" s="171" t="e">
        <f t="shared" ref="GC26" ca="1" si="552">IF(COUNTA(GC22:GC25)*(COUNTA(GC22:GC25)+1)/2=SUM(GC22:GC25),"OK","NIET OK")</f>
        <v>#VALUE!</v>
      </c>
      <c r="GD26" s="296"/>
      <c r="GE26" s="296"/>
      <c r="GF26" s="172"/>
      <c r="GG26" s="172"/>
      <c r="GH26" s="173"/>
      <c r="GI26" s="171" t="e">
        <f t="shared" ref="GI26" ca="1" si="553">IF(COUNTA(GI22:GI25)*(COUNTA(GI22:GI25)+1)/2=SUM(GI22:GI25),"OK","NIET OK")</f>
        <v>#VALUE!</v>
      </c>
      <c r="GJ26" s="296"/>
      <c r="GK26" s="296"/>
      <c r="GL26" s="172"/>
      <c r="GM26" s="172"/>
      <c r="GN26" s="173"/>
      <c r="GO26" s="171" t="e">
        <f t="shared" ref="GO26" ca="1" si="554">IF(COUNTA(GO22:GO25)*(COUNTA(GO22:GO25)+1)/2=SUM(GO22:GO25),"OK","NIET OK")</f>
        <v>#VALUE!</v>
      </c>
      <c r="GP26" s="296"/>
      <c r="GQ26" s="296"/>
      <c r="GR26" s="172"/>
      <c r="GS26" s="172"/>
      <c r="GT26" s="173"/>
      <c r="GU26" s="171" t="e">
        <f t="shared" ref="GU26" ca="1" si="555">IF(COUNTA(GU22:GU25)*(COUNTA(GU22:GU25)+1)/2=SUM(GU22:GU25),"OK","NIET OK")</f>
        <v>#VALUE!</v>
      </c>
      <c r="GV26" s="185"/>
      <c r="GW26" s="181" t="e">
        <f t="shared" ref="GW26" ca="1" si="556">IF(COUNTA(GW22:GW25)*(COUNTA(GW22:GW25)+1)/2=SUM(GW22:GW25),"OK","NIET OK")</f>
        <v>#VALUE!</v>
      </c>
      <c r="GX26" s="189"/>
      <c r="GY26" s="181" t="e">
        <f t="shared" ref="GY26" ca="1" si="557">IF(COUNTA(GY22:GY25)*(COUNTA(GY22:GY25)+1)/2=SUM(VALUE(LEFT(GY22)),VALUE(LEFT(GY23)),VALUE(LEFT(GY24)),VALUE(LEFT(GY25))),"OK","NIET OK")</f>
        <v>#VALUE!</v>
      </c>
      <c r="GZ26"/>
      <c r="HA26"/>
      <c r="HB26"/>
      <c r="HC26"/>
      <c r="HD26"/>
      <c r="HE26"/>
      <c r="HF26"/>
      <c r="HG26"/>
      <c r="HH26"/>
    </row>
    <row r="27" spans="1:216" x14ac:dyDescent="0.25">
      <c r="A27" s="41">
        <v>10</v>
      </c>
      <c r="B27" s="42">
        <v>43268</v>
      </c>
      <c r="C27" s="72">
        <v>0.58333333333333337</v>
      </c>
      <c r="D27" s="44" t="s">
        <v>252</v>
      </c>
      <c r="E27" s="73" t="s">
        <v>137</v>
      </c>
      <c r="F27" s="210" t="s">
        <v>269</v>
      </c>
      <c r="G27" s="211" t="s">
        <v>270</v>
      </c>
      <c r="H27" s="65"/>
      <c r="I27" s="48"/>
      <c r="J27" s="49"/>
      <c r="K27" s="50" t="str">
        <f t="shared" si="0"/>
        <v/>
      </c>
      <c r="L27" s="51">
        <v>10</v>
      </c>
      <c r="M27" s="49"/>
      <c r="N27" s="66"/>
      <c r="O27" s="53"/>
      <c r="P27" s="61"/>
      <c r="Q27" s="374"/>
      <c r="R27" s="395"/>
      <c r="S27" s="395"/>
      <c r="T27" s="395"/>
      <c r="U27" s="395"/>
      <c r="V27" s="395"/>
      <c r="W27" s="395"/>
      <c r="X27" s="395"/>
      <c r="Y27" s="395"/>
      <c r="Z27" s="396"/>
      <c r="AA27" s="50"/>
      <c r="AB27" s="390"/>
      <c r="AC27" s="397"/>
      <c r="AD27" s="398"/>
      <c r="AE27" s="398"/>
      <c r="AF27" s="398"/>
      <c r="AG27" s="398"/>
      <c r="AH27" s="398"/>
      <c r="AI27" s="398"/>
      <c r="AJ27" s="398"/>
      <c r="AK27" s="396"/>
      <c r="AL27" s="270" t="str">
        <f t="shared" si="1"/>
        <v>Cos-Ser</v>
      </c>
      <c r="AM27" s="270" t="str">
        <f t="shared" si="2"/>
        <v/>
      </c>
      <c r="AN27" s="270" t="str">
        <f t="shared" si="2"/>
        <v/>
      </c>
      <c r="AO27" s="271" t="str">
        <f t="shared" si="27"/>
        <v/>
      </c>
      <c r="AP27" s="271" t="str">
        <f t="shared" si="28"/>
        <v/>
      </c>
      <c r="AQ27" s="271" t="str">
        <f t="shared" si="29"/>
        <v/>
      </c>
      <c r="AR27" s="271" t="str">
        <f t="shared" si="30"/>
        <v/>
      </c>
      <c r="AS27" s="271"/>
      <c r="AT27" s="272" t="str">
        <f t="shared" ref="AT27" si="558">$AS28</f>
        <v>Bra</v>
      </c>
      <c r="AU27" s="271" t="str">
        <f t="shared" ref="AU27" si="559">$AS29</f>
        <v>Zwi</v>
      </c>
      <c r="AV27" s="271" t="str">
        <f t="shared" ref="AV27" si="560">$AS30</f>
        <v>Cos</v>
      </c>
      <c r="AW27" s="271" t="str">
        <f t="shared" ref="AW27" si="561">$AS31</f>
        <v>Ser</v>
      </c>
      <c r="AX27" s="272" t="str">
        <f t="shared" si="3"/>
        <v/>
      </c>
      <c r="AY27" s="272"/>
      <c r="AZ27" s="272" t="str">
        <f t="shared" ref="AZ27" si="562">$AS28</f>
        <v>Bra</v>
      </c>
      <c r="BA27" s="271" t="str">
        <f t="shared" ref="BA27" si="563">$AS29</f>
        <v>Zwi</v>
      </c>
      <c r="BB27" s="271" t="str">
        <f t="shared" ref="BB27" si="564">$AS30</f>
        <v>Cos</v>
      </c>
      <c r="BC27" s="271" t="str">
        <f t="shared" ref="BC27" si="565">$AS31</f>
        <v>Ser</v>
      </c>
      <c r="BD27" s="273"/>
      <c r="BE27" s="272" t="str">
        <f t="shared" ref="BE27" si="566">$AS28</f>
        <v>Bra</v>
      </c>
      <c r="BF27" s="271" t="str">
        <f t="shared" ref="BF27" si="567">$AS29</f>
        <v>Zwi</v>
      </c>
      <c r="BG27" s="271" t="str">
        <f t="shared" ref="BG27" si="568">$AS30</f>
        <v>Cos</v>
      </c>
      <c r="BH27" s="271" t="str">
        <f t="shared" ref="BH27" si="569">$AS31</f>
        <v>Ser</v>
      </c>
      <c r="BI27" s="273"/>
      <c r="BJ27" s="272" t="str">
        <f t="shared" ref="BJ27" si="570">$AS28</f>
        <v>Bra</v>
      </c>
      <c r="BK27" s="271" t="str">
        <f t="shared" ref="BK27" si="571">$AS29</f>
        <v>Zwi</v>
      </c>
      <c r="BL27" s="271" t="str">
        <f t="shared" ref="BL27" si="572">$AS30</f>
        <v>Cos</v>
      </c>
      <c r="BM27" s="271" t="str">
        <f t="shared" ref="BM27" si="573">$AS31</f>
        <v>Ser</v>
      </c>
      <c r="BN27" s="273"/>
      <c r="BO27"/>
      <c r="BR27" s="279"/>
      <c r="BT27" s="297"/>
      <c r="BU27" s="297"/>
      <c r="BZ27" s="297"/>
      <c r="CA27" s="290"/>
      <c r="CF27" s="297"/>
      <c r="CG27" s="290"/>
      <c r="CL27" s="297"/>
      <c r="CM27" s="290"/>
      <c r="CR27" s="297"/>
      <c r="CS27" s="290"/>
      <c r="CX27" s="297"/>
      <c r="CY27" s="290"/>
      <c r="DH27" s="348"/>
      <c r="DI27" s="349"/>
      <c r="DJ27" s="349"/>
      <c r="DK27" s="349"/>
      <c r="DL27" s="349"/>
      <c r="DM27" s="350"/>
      <c r="DN27" s="351"/>
      <c r="DO27" s="351"/>
      <c r="DP27" s="351" t="str">
        <f ca="1">IFERROR(OFFSET($Q$51,MATCH(LEFT($DN27),$Q$52:$Q$57,0),MATCH(VALUE(RIGHT($DN27)),$R$51:$Z$51,0)),"")</f>
        <v/>
      </c>
      <c r="DQ27" s="351" t="str">
        <f t="shared" ca="1" si="65"/>
        <v/>
      </c>
      <c r="DR27" s="353" t="str">
        <f t="shared" ca="1" si="66"/>
        <v/>
      </c>
      <c r="DS27" s="201"/>
      <c r="DT27" s="204"/>
      <c r="DU27" s="204"/>
      <c r="DV27" s="204"/>
      <c r="DW27" s="204"/>
      <c r="DX27" s="195"/>
      <c r="DY27" s="156"/>
      <c r="DZ27" s="156"/>
      <c r="EA27" s="156" t="str">
        <f ca="1">IFERROR(OFFSET($Q$51,MATCH(LEFT($DN27),$Q$52:$Q$57,0),MATCH(VALUE(RIGHT($DN27)),$R$51:$Z$51,0)),"")</f>
        <v/>
      </c>
      <c r="EB27" s="156" t="str">
        <f t="shared" ca="1" si="70"/>
        <v/>
      </c>
      <c r="EC27" s="156" t="str">
        <f ca="1">IF(OR(AC27&lt;1,EB27=""),"",IF(LEFT(EB27,3)="Noo","NIe",LEFT(EB27,3))&amp;IF(ISERROR(MATCH(EB27,$Q:$Q,0)),"?",""))</f>
        <v/>
      </c>
      <c r="ED27" s="270" t="str">
        <f t="shared" si="4"/>
        <v>Cos-Ser</v>
      </c>
      <c r="EE27" s="270" t="str">
        <f t="shared" si="5"/>
        <v/>
      </c>
      <c r="EF27" s="270" t="str">
        <f t="shared" si="5"/>
        <v/>
      </c>
      <c r="EG27" s="271" t="str">
        <f t="shared" si="6"/>
        <v/>
      </c>
      <c r="EH27" s="271" t="str">
        <f t="shared" si="7"/>
        <v/>
      </c>
      <c r="EI27" s="271" t="str">
        <f t="shared" si="8"/>
        <v/>
      </c>
      <c r="EJ27" s="271" t="str">
        <f t="shared" si="71"/>
        <v/>
      </c>
      <c r="EK27" s="271"/>
      <c r="EL27" s="272" t="str">
        <f t="shared" ref="EL27" si="574">$AS28</f>
        <v>Bra</v>
      </c>
      <c r="EM27" s="271" t="str">
        <f t="shared" ref="EM27" si="575">$AS29</f>
        <v>Zwi</v>
      </c>
      <c r="EN27" s="271" t="str">
        <f t="shared" ref="EN27" si="576">$AS30</f>
        <v>Cos</v>
      </c>
      <c r="EO27" s="271" t="str">
        <f t="shared" ref="EO27" si="577">$AS31</f>
        <v>Ser</v>
      </c>
      <c r="EP27" s="272" t="str">
        <f t="shared" si="9"/>
        <v/>
      </c>
      <c r="EQ27" s="272"/>
      <c r="ER27" s="272" t="str">
        <f t="shared" ref="ER27" si="578">$AS28</f>
        <v>Bra</v>
      </c>
      <c r="ES27" s="271" t="str">
        <f t="shared" ref="ES27" si="579">$AS29</f>
        <v>Zwi</v>
      </c>
      <c r="ET27" s="271" t="str">
        <f t="shared" ref="ET27" si="580">$AS30</f>
        <v>Cos</v>
      </c>
      <c r="EU27" s="271" t="str">
        <f t="shared" ref="EU27" si="581">$AS31</f>
        <v>Ser</v>
      </c>
      <c r="EV27" s="273"/>
      <c r="EW27" s="272" t="str">
        <f t="shared" ref="EW27" si="582">$AS28</f>
        <v>Bra</v>
      </c>
      <c r="EX27" s="271" t="str">
        <f t="shared" ref="EX27" si="583">$AS29</f>
        <v>Zwi</v>
      </c>
      <c r="EY27" s="271" t="str">
        <f t="shared" ref="EY27" si="584">$AS30</f>
        <v>Cos</v>
      </c>
      <c r="EZ27" s="271" t="str">
        <f t="shared" ref="EZ27" si="585">$AS31</f>
        <v>Ser</v>
      </c>
      <c r="FA27" s="273"/>
      <c r="FB27" s="272" t="str">
        <f t="shared" ref="FB27" si="586">$AS28</f>
        <v>Bra</v>
      </c>
      <c r="FC27" s="271" t="str">
        <f t="shared" ref="FC27" si="587">$AS29</f>
        <v>Zwi</v>
      </c>
      <c r="FD27" s="271" t="str">
        <f t="shared" ref="FD27" si="588">$AS30</f>
        <v>Cos</v>
      </c>
      <c r="FE27" s="271" t="str">
        <f t="shared" ref="FE27" si="589">$AS31</f>
        <v>Ser</v>
      </c>
      <c r="FF27" s="273"/>
      <c r="FG27"/>
      <c r="FJ27" s="279"/>
      <c r="FL27" s="297"/>
      <c r="FM27" s="297"/>
      <c r="FR27" s="297"/>
      <c r="FS27" s="290"/>
      <c r="FX27" s="297"/>
      <c r="FY27" s="290"/>
      <c r="GD27" s="297"/>
      <c r="GE27" s="290"/>
      <c r="GJ27" s="297"/>
      <c r="GK27" s="290"/>
      <c r="GP27" s="297"/>
      <c r="GQ27" s="290"/>
      <c r="GZ27"/>
      <c r="HA27"/>
      <c r="HB27"/>
      <c r="HC27"/>
      <c r="HD27"/>
      <c r="HE27"/>
      <c r="HF27"/>
      <c r="HG27"/>
      <c r="HH27"/>
    </row>
    <row r="28" spans="1:216" x14ac:dyDescent="0.25">
      <c r="A28" s="41">
        <v>9</v>
      </c>
      <c r="B28" s="42">
        <v>43268</v>
      </c>
      <c r="C28" s="72">
        <v>0.83333333333333337</v>
      </c>
      <c r="D28" s="44" t="s">
        <v>251</v>
      </c>
      <c r="E28" s="74" t="s">
        <v>137</v>
      </c>
      <c r="F28" s="212" t="s">
        <v>271</v>
      </c>
      <c r="G28" s="213" t="s">
        <v>126</v>
      </c>
      <c r="H28" s="56"/>
      <c r="I28" s="57"/>
      <c r="J28" s="49"/>
      <c r="K28" s="50" t="str">
        <f t="shared" si="0"/>
        <v/>
      </c>
      <c r="L28" s="51">
        <v>10</v>
      </c>
      <c r="M28" s="49"/>
      <c r="N28" s="58"/>
      <c r="O28" s="59"/>
      <c r="P28" s="60" t="s">
        <v>156</v>
      </c>
      <c r="Q28" s="258" t="s">
        <v>271</v>
      </c>
      <c r="R28" s="382">
        <f t="shared" ref="R28:R31" ca="1" si="590">COUNT(AZ28:BC28)</f>
        <v>0</v>
      </c>
      <c r="S28" s="382">
        <f t="shared" ca="1" si="124"/>
        <v>0</v>
      </c>
      <c r="T28" s="382">
        <f t="shared" ca="1" si="125"/>
        <v>0</v>
      </c>
      <c r="U28" s="382">
        <f t="shared" ca="1" si="126"/>
        <v>0</v>
      </c>
      <c r="V28" s="383">
        <f t="shared" ref="V28:V31" ca="1" si="591">BD28</f>
        <v>0</v>
      </c>
      <c r="W28" s="384">
        <f t="shared" ref="W28:W31" ca="1" si="592">BN28</f>
        <v>0</v>
      </c>
      <c r="X28" s="385">
        <f t="shared" ca="1" si="129"/>
        <v>0</v>
      </c>
      <c r="Y28" s="386">
        <f t="shared" ref="Y28:Y31" ca="1" si="593">BI28</f>
        <v>0</v>
      </c>
      <c r="Z28" s="387" t="str">
        <f ca="1">IF(SUM(OFFSET(R$4:R$7,$AX28,0))=0,"",IFERROR(DG28,"")&amp;IF(SUM(OFFSET(R$4:R$7,$AX28,0))&lt;12,"?",""))</f>
        <v/>
      </c>
      <c r="AA28" s="50" t="str">
        <f ca="1">IF(AK28="","",(IF(V28=AG28,1)+IF(W28=AH28,1)+IF(X28=AI28,1)+IF(Y28=AJ28,1)+IF(Z28=AK28,1))/5*AB28)</f>
        <v/>
      </c>
      <c r="AB28" s="390">
        <v>5</v>
      </c>
      <c r="AC28" s="388">
        <f t="shared" ca="1" si="131"/>
        <v>0</v>
      </c>
      <c r="AD28" s="382">
        <f t="shared" ca="1" si="132"/>
        <v>0</v>
      </c>
      <c r="AE28" s="382">
        <f t="shared" ca="1" si="133"/>
        <v>0</v>
      </c>
      <c r="AF28" s="382">
        <f t="shared" ca="1" si="134"/>
        <v>0</v>
      </c>
      <c r="AG28" s="383">
        <f t="shared" ca="1" si="135"/>
        <v>0</v>
      </c>
      <c r="AH28" s="384">
        <f t="shared" ca="1" si="136"/>
        <v>0</v>
      </c>
      <c r="AI28" s="385">
        <f t="shared" ref="AI28:AI31" ca="1" si="594">AH28-AJ28</f>
        <v>0</v>
      </c>
      <c r="AJ28" s="386">
        <f t="shared" ca="1" si="138"/>
        <v>0</v>
      </c>
      <c r="AK28" s="389" t="str">
        <f ca="1">IF(SUM(OFFSET(AC$4:AC$7,$AX28,0))=0,"",IFERROR($GY28,"")&amp;IF(SUM(OFFSET(AC$4:AC$7,$AX28,0))&lt;12,"?",""))</f>
        <v/>
      </c>
      <c r="AL28" s="270" t="str">
        <f t="shared" si="1"/>
        <v>Bra-Zwi</v>
      </c>
      <c r="AM28" s="270" t="str">
        <f t="shared" si="2"/>
        <v/>
      </c>
      <c r="AN28" s="270" t="str">
        <f t="shared" si="2"/>
        <v/>
      </c>
      <c r="AO28" s="271" t="str">
        <f t="shared" si="27"/>
        <v/>
      </c>
      <c r="AP28" s="271" t="str">
        <f t="shared" si="28"/>
        <v/>
      </c>
      <c r="AQ28" s="271" t="str">
        <f t="shared" si="29"/>
        <v/>
      </c>
      <c r="AR28" s="271" t="str">
        <f t="shared" si="30"/>
        <v/>
      </c>
      <c r="AS28" s="274" t="str">
        <f t="shared" si="295"/>
        <v>Bra</v>
      </c>
      <c r="AT28" s="272" t="str">
        <f t="shared" ref="AT28:AW31" ca="1" si="595">IFERROR(VLOOKUP($AS28&amp;"-"&amp;OFFSET(AT$3,MATCH($E28,$E:$E,0)-MATCH($E$4,$E:$E,0),0),$AL:$AR,4,0),"")</f>
        <v/>
      </c>
      <c r="AU28" s="271" t="str">
        <f t="shared" ca="1" si="595"/>
        <v/>
      </c>
      <c r="AV28" s="271" t="str">
        <f t="shared" ca="1" si="595"/>
        <v/>
      </c>
      <c r="AW28" s="271" t="str">
        <f t="shared" ca="1" si="595"/>
        <v/>
      </c>
      <c r="AX28" s="272">
        <f t="shared" si="3"/>
        <v>24</v>
      </c>
      <c r="AY28" s="272">
        <v>1</v>
      </c>
      <c r="AZ28" s="272" t="str">
        <f t="shared" ref="AZ28:BC31" ca="1" si="596">IFERROR(VLOOKUP($AS28&amp;"-"&amp;OFFSET(AZ$3,MATCH($E28,$E:$E,0)-MATCH($E$4,$E:$E,0),0),$AL:$AR,5,0),"")</f>
        <v/>
      </c>
      <c r="BA28" s="271" t="str">
        <f t="shared" ca="1" si="596"/>
        <v/>
      </c>
      <c r="BB28" s="271" t="str">
        <f t="shared" ca="1" si="596"/>
        <v/>
      </c>
      <c r="BC28" s="271" t="str">
        <f t="shared" ca="1" si="596"/>
        <v/>
      </c>
      <c r="BD28" s="273">
        <f t="shared" ref="BD28:BD31" ca="1" si="597">SUM(AZ28:BC28)</f>
        <v>0</v>
      </c>
      <c r="BE28" s="272" t="str">
        <f t="shared" ref="BE28:BH31" ca="1" si="598">IFERROR(VLOOKUP($AS28&amp;"-"&amp;OFFSET(BE$3,MATCH($E28,$E:$E,0)-MATCH($E$4,$E:$E,0),0),$AL:$AR,6,0),"")</f>
        <v/>
      </c>
      <c r="BF28" s="271" t="str">
        <f t="shared" ca="1" si="598"/>
        <v/>
      </c>
      <c r="BG28" s="271" t="str">
        <f t="shared" ca="1" si="598"/>
        <v/>
      </c>
      <c r="BH28" s="271" t="str">
        <f t="shared" ca="1" si="598"/>
        <v/>
      </c>
      <c r="BI28" s="273">
        <f t="shared" ref="BI28:BI31" ca="1" si="599">SUM(BE28:BH28)</f>
        <v>0</v>
      </c>
      <c r="BJ28" s="272" t="str">
        <f t="shared" ref="BJ28:BM31" ca="1" si="600">IFERROR(VLOOKUP($AS28&amp;"-"&amp;OFFSET(BJ$3,MATCH($E28,$E:$E,0)-MATCH($E$4,$E:$E,0),0),$AL:$AR,2,0),"")</f>
        <v/>
      </c>
      <c r="BK28" s="271" t="str">
        <f t="shared" ca="1" si="600"/>
        <v/>
      </c>
      <c r="BL28" s="271" t="str">
        <f t="shared" ca="1" si="600"/>
        <v/>
      </c>
      <c r="BM28" s="271" t="str">
        <f t="shared" ca="1" si="600"/>
        <v/>
      </c>
      <c r="BN28" s="273">
        <f t="shared" ref="BN28:BN31" ca="1" si="601">SUM(BJ28:BM28)</f>
        <v>0</v>
      </c>
      <c r="BO28"/>
      <c r="BQ28" s="275">
        <f t="shared" ref="BQ28:BQ31" ca="1" si="602">RANK($BD28,OFFSET($BD$4:$BD$7,$AX28,0),0)</f>
        <v>1</v>
      </c>
      <c r="BR28" s="280">
        <f ca="1">BD28+(IF(COUNTIF(OFFSET($BQ$4:$BQ$7,$AX28,0),$BQ28)&gt;1,IF($R28&gt;0,(MAX(OFFSET($R$4:$R$7,$AX28,0))-$R28)*0.1,)))*10^BR$3</f>
        <v>0</v>
      </c>
      <c r="BS28" s="303">
        <f t="shared" ref="BS28:BS31" ca="1" si="603">RANK($BR28,OFFSET($BR$4:$BR$7,$AX28,0),0)</f>
        <v>1</v>
      </c>
      <c r="BT28" s="293">
        <f t="shared" ref="BT28:BT31" ca="1" si="604">COUNTIF(OFFSET(BS$4:BS$7,$AX28,0),BS28)</f>
        <v>4</v>
      </c>
      <c r="BU28" s="293">
        <f t="shared" ref="BU28:BU31" ca="1" si="605">COUNTIF(OFFSET(BS28,1-$AY28,0,$AY28),BS28)</f>
        <v>1</v>
      </c>
      <c r="BV28" s="287" t="str">
        <f t="shared" ref="BV28:BV31" ca="1" si="606">IF(COUNTIF(OFFSET(BS$4:BS$7,$AX28,0),BS28)&gt;1,       TEXT(BT28,"00")&amp;" x "&amp;TEXT(BS28,"00")&amp;"e - "&amp;       TEXT(BU28,"00"),"")</f>
        <v>04 x 01e - 01</v>
      </c>
      <c r="BW28" s="281" t="str">
        <f t="shared" ref="BW28:BW31" ca="1" si="607">IF(BV28="","",
IF(BT28=2,MATCH(LEFT(BV28,LEN(BV28)-2)&amp;TEXT(IF(VALUE(RIGHT(BV28,2))&gt;1,1,2),"00"),OFFSET(BV28,1-$AY28,0,4),0),"")&amp;
IF(BT28=3,MATCH(LEFT(BV28,LEN(BV28)-2)&amp;TEXT(IF(VALUE(RIGHT(BV28,2))&gt;1,1,2),"00"),OFFSET(BV28,1-$AY28,0,4),0)&amp;"/"&amp;
                      MATCH(LEFT(BV28,LEN(BV28)-2)&amp;TEXT(IF(VALUE(RIGHT(BV28,2))&gt;2,2,3),"00"),OFFSET(BV28,1-$AY28,0,4),0),"")&amp;
IF(BT28=4,MATCH(LEFT(BV28,LEN(BV28)-2)&amp;TEXT(IF(VALUE(RIGHT(BV28,2))&gt;1,1,2),"00"),OFFSET(BV28,1-$AY28,0,4),0)&amp;"/"&amp;
                      MATCH(LEFT(BV28,LEN(BV28)-2)&amp;TEXT(IF(VALUE(RIGHT(BV28,2))&gt;2,2,3),"00"),OFFSET(BV28,1-$AY28,0,4),0)&amp;"/"&amp;
                      MATCH(LEFT(BV28,LEN(BV28)-2)&amp;TEXT(IF(VALUE(RIGHT(BV28,2))&gt;3,3,4),"00"),OFFSET(BV28,1-$AY28,0,4),0),""))</f>
        <v>2/3/4</v>
      </c>
      <c r="BX28" s="300" t="e">
        <f t="shared" ref="BX28:BX31" ca="1" si="608">BR28+(
IF(BT28=2,OFFSET($AZ28,0,BW28-1))+
IF(BT28=3,OFFSET($AZ28,0,VALUE(MID(BW28,1,1))-1)+
                     OFFSET($AZ28,0,VALUE(MID(BW28,3,1))-1))+
IF(BT28=4,OFFSET($AZ28,0,VALUE(MID(BW28,1,1))-1)+
                     OFFSET($AZ28,0,VALUE(MID(BW28,3,1))-1)+
                     OFFSET($AZ28,0,VALUE(MID(BW28,5,1))-1))
)*10^BX$3</f>
        <v>#VALUE!</v>
      </c>
      <c r="BY28" s="303" t="e">
        <f t="shared" ref="BY28:BY31" ca="1" si="609">RANK(BX28,OFFSET(BX$4:BX$7,$AX28,0))</f>
        <v>#VALUE!</v>
      </c>
      <c r="BZ28" s="293">
        <f t="shared" ref="BZ28:BZ31" ca="1" si="610">COUNTIF(OFFSET(BY$4:BY$7,$AX28,0),BY28)</f>
        <v>4</v>
      </c>
      <c r="CA28" s="293">
        <f t="shared" ref="CA28:CA31" ca="1" si="611">COUNTIF(OFFSET(BY28,1-$AY28,0,$AY28),BY28)</f>
        <v>1</v>
      </c>
      <c r="CB28" s="287" t="e">
        <f t="shared" ref="CB28:CB31" ca="1" si="612">IF(COUNTIF(OFFSET(BY$4:BY$7,$AX28,0),BY28)&gt;1,       TEXT(BZ28,"00")&amp;" x "&amp;TEXT(BY28,"00")&amp;"e - "&amp;       TEXT(CA28,"00"),"")</f>
        <v>#VALUE!</v>
      </c>
      <c r="CC28" s="281" t="e">
        <f t="shared" ref="CC28:CC31" ca="1" si="613">IF(CB28="","",
IF(BZ28=2,MATCH(LEFT(CB28,LEN(CB28)-2)&amp;TEXT(IF(VALUE(RIGHT(CB28,2))&gt;1,1,2),"00"),OFFSET(CB28,1-$AY28,0,4),0),"")&amp;
IF(BZ28=3,MATCH(LEFT(CB28,LEN(CB28)-2)&amp;TEXT(IF(VALUE(RIGHT(CB28,2))&gt;1,1,2),"00"),OFFSET(CB28,1-$AY28,0,4),0)&amp;"/"&amp;
                      MATCH(LEFT(CB28,LEN(CB28)-2)&amp;TEXT(IF(VALUE(RIGHT(CB28,2))&gt;2,2,3),"00"),OFFSET(CB28,1-$AY28,0,4),0),"")&amp;
IF(BZ28=4,MATCH(LEFT(CB28,LEN(CB28)-2)&amp;TEXT(IF(VALUE(RIGHT(CB28,2))&gt;1,1,2),"00"),OFFSET(CB28,1-$AY28,0,4),0)&amp;"/"&amp;
                      MATCH(LEFT(CB28,LEN(CB28)-2)&amp;TEXT(IF(VALUE(RIGHT(CB28,2))&gt;2,2,3),"00"),OFFSET(CB28,1-$AY28,0,4),0)&amp;"/"&amp;
                      MATCH(LEFT(CB28,LEN(CB28)-2)&amp;TEXT(IF(VALUE(RIGHT(CB28,2))&gt;3,3,4),"00"),OFFSET(CB28,1-$AY28,0,4),0),""))</f>
        <v>#VALUE!</v>
      </c>
      <c r="CD28" s="306" t="e">
        <f t="shared" ref="CD28:CD31" ca="1" si="614">BX28+(
IF(BZ28=2,OFFSET($BE28,0,CC28-1))+
IF(BZ28=3,OFFSET($BE28,0,VALUE(MID(CC28,1,1))-1)+
                     OFFSET($BE28,0,VALUE(MID(CC28,3,1))-1))+
IF(BZ28=4,OFFSET($BE28,0,VALUE(MID(CC28,1,1))-1)+
                     OFFSET($BE28,0,VALUE(MID(CC28,3,1))-1)+
                     OFFSET($BE28,0,VALUE(MID(CC28,5,1))-1))
)*10^CD$3</f>
        <v>#VALUE!</v>
      </c>
      <c r="CE28" s="303" t="e">
        <f t="shared" ref="CE28:CE31" ca="1" si="615">RANK(CD28,OFFSET(CD$4:CD$7,$AX28,0))</f>
        <v>#VALUE!</v>
      </c>
      <c r="CF28" s="293">
        <f t="shared" ref="CF28:CF31" ca="1" si="616">COUNTIF(OFFSET(CE$4:CE$7,$AX28,0),CE28)</f>
        <v>4</v>
      </c>
      <c r="CG28" s="293">
        <f t="shared" ref="CG28:CG31" ca="1" si="617">COUNTIF(OFFSET(CE28,1-$AY28,0,$AY28),CE28)</f>
        <v>1</v>
      </c>
      <c r="CH28" s="287" t="e">
        <f t="shared" ref="CH28:CH31" ca="1" si="618">IF(COUNTIF(OFFSET(CE$4:CE$7,$AX28,0),CE28)&gt;1,       TEXT(CF28,"00")&amp;" x "&amp;TEXT(CE28,"00")&amp;"e - "&amp;       TEXT(CG28,"00"),"")</f>
        <v>#VALUE!</v>
      </c>
      <c r="CI28" s="281" t="e">
        <f t="shared" ref="CI28:CI31" ca="1" si="619">IF(CH28="","",
IF(CF28=2,MATCH(LEFT(CH28,LEN(CH28)-2)&amp;TEXT(IF(VALUE(RIGHT(CH28,2))&gt;1,1,2),"00"),OFFSET(CH28,1-$AY28,0,4),0),"")&amp;
IF(CF28=3,MATCH(LEFT(CH28,LEN(CH28)-2)&amp;TEXT(IF(VALUE(RIGHT(CH28,2))&gt;1,1,2),"00"),OFFSET(CH28,1-$AY28,0,4),0)&amp;"/"&amp;
                      MATCH(LEFT(CH28,LEN(CH28)-2)&amp;TEXT(IF(VALUE(RIGHT(CH28,2))&gt;2,2,3),"00"),OFFSET(CH28,1-$AY28,0,4),0),"")&amp;
IF(CF28=4,MATCH(LEFT(CH28,LEN(CH28)-2)&amp;TEXT(IF(VALUE(RIGHT(CH28,2))&gt;1,1,2),"00"),OFFSET(CH28,1-$AY28,0,4),0)&amp;"/"&amp;
                      MATCH(LEFT(CH28,LEN(CH28)-2)&amp;TEXT(IF(VALUE(RIGHT(CH28,2))&gt;2,2,3),"00"),OFFSET(CH28,1-$AY28,0,4),0)&amp;"/"&amp;
                      MATCH(LEFT(CH28,LEN(CH28)-2)&amp;TEXT(IF(VALUE(RIGHT(CH28,2))&gt;3,3,4),"00"),OFFSET(CH28,1-$AY28,0,4),0),""))</f>
        <v>#VALUE!</v>
      </c>
      <c r="CJ28" s="309" t="e">
        <f t="shared" ref="CJ28:CJ31" ca="1" si="620">CD28+(
IF(CF28=2,OFFSET($BJ28,0,CI28-1))+
IF(CF28=3,OFFSET($BJ28,0,VALUE(MID(CI28,1,1))-1)+
                     OFFSET($BJ28,0,VALUE(MID(CI28,3,1))-1))+
IF(CF28=4,OFFSET($BJ28,0,VALUE(MID(CI28,1,1))-1)+
                     OFFSET($BJ28,0,VALUE(MID(CI28,3,1))-1)+
                     OFFSET($BJ28,0,VALUE(MID(CI28,5,1))-1))
)*10^CJ$3</f>
        <v>#VALUE!</v>
      </c>
      <c r="CK28" s="303" t="e">
        <f t="shared" ref="CK28:CK31" ca="1" si="621">RANK(CJ28,OFFSET(CJ$4:CJ$7,$AX28,0))</f>
        <v>#VALUE!</v>
      </c>
      <c r="CL28" s="293">
        <f t="shared" ref="CL28:CL31" ca="1" si="622">COUNTIF(OFFSET(CK$4:CK$7,$AX28,0),CK28)</f>
        <v>4</v>
      </c>
      <c r="CM28" s="293">
        <f t="shared" ref="CM28:CM31" ca="1" si="623">COUNTIF(OFFSET(CK28,1-$AY28,0,$AY28),CK28)</f>
        <v>1</v>
      </c>
      <c r="CN28" s="287" t="e">
        <f t="shared" ref="CN28:CN31" ca="1" si="624">IF(COUNTIF(OFFSET(CK$4:CK$7,$AX28,0),CK28)&gt;1,       TEXT(CL28,"00")&amp;" x "&amp;TEXT(CK28,"00")&amp;"e - "&amp;       TEXT(CM28,"00"),"")</f>
        <v>#VALUE!</v>
      </c>
      <c r="CO28" s="281" t="e">
        <f t="shared" ref="CO28:CO31" ca="1" si="625">IF(CN28="","",
IF(CL28=2,MATCH(LEFT(CN28,LEN(CN28)-2)&amp;TEXT(IF(VALUE(RIGHT(CN28,2))&gt;1,1,2),"00"),OFFSET(CN28,1-$AY28,0,4),0),"")&amp;
IF(CL28=3,MATCH(LEFT(CN28,LEN(CN28)-2)&amp;TEXT(IF(VALUE(RIGHT(CN28,2))&gt;1,1,2),"00"),OFFSET(CN28,1-$AY28,0,4),0)&amp;"/"&amp;
                      MATCH(LEFT(CN28,LEN(CN28)-2)&amp;TEXT(IF(VALUE(RIGHT(CN28,2))&gt;2,2,3),"00"),OFFSET(CN28,1-$AY28,0,4),0),"")&amp;
IF(CL28=4,MATCH(LEFT(CN28,LEN(CN28)-2)&amp;TEXT(IF(VALUE(RIGHT(CN28,2))&gt;1,1,2),"00"),OFFSET(CN28,1-$AY28,0,4),0)&amp;"/"&amp;
                      MATCH(LEFT(CN28,LEN(CN28)-2)&amp;TEXT(IF(VALUE(RIGHT(CN28,2))&gt;2,2,3),"00"),OFFSET(CN28,1-$AY28,0,4),0)&amp;"/"&amp;
                      MATCH(LEFT(CN28,LEN(CN28)-2)&amp;TEXT(IF(VALUE(RIGHT(CN28,2))&gt;3,3,4),"00"),OFFSET(CN28,1-$AY28,0,4),0),""))</f>
        <v>#VALUE!</v>
      </c>
      <c r="CP28" s="312" t="e">
        <f t="shared" ref="CP28:CP31" ca="1" si="626">CJ28+(
IF(CL28=2,OFFSET($AZ28,0,CO28-1))+
IF(CL28=3,OFFSET($AZ28,0,VALUE(MID(CO28,1,1))-1)+
                     OFFSET($AZ28,0,VALUE(MID(CO28,3,1))-1))+
IF(CL28=4,OFFSET($AZ28,0,VALUE(MID(CO28,1,1))-1)+
                     OFFSET($AZ28,0,VALUE(MID(CO28,3,1))-1)+
                     OFFSET($AZ28,0,VALUE(MID(CO28,5,1))-1))
)*10^CP$3</f>
        <v>#VALUE!</v>
      </c>
      <c r="CQ28" s="303" t="e">
        <f t="shared" ref="CQ28:CQ31" ca="1" si="627">RANK(CP28,OFFSET(CP$4:CP$7,$AX28,0))</f>
        <v>#VALUE!</v>
      </c>
      <c r="CR28" s="293">
        <f t="shared" ref="CR28:CR31" ca="1" si="628">COUNTIF(OFFSET(CQ$4:CQ$7,$AX28,0),CQ28)</f>
        <v>4</v>
      </c>
      <c r="CS28" s="293">
        <f t="shared" ref="CS28:CS31" ca="1" si="629">COUNTIF(OFFSET(CQ28,1-$AY28,0,$AY28),CQ28)</f>
        <v>1</v>
      </c>
      <c r="CT28" s="287" t="e">
        <f t="shared" ref="CT28:CT31" ca="1" si="630">IF(COUNTIF(OFFSET(CQ$4:CQ$7,$AX28,0),CQ28)&gt;1,       TEXT(CR28,"00")&amp;" x "&amp;TEXT(CQ28,"00")&amp;"e - "&amp;       TEXT(CS28,"00"),"")</f>
        <v>#VALUE!</v>
      </c>
      <c r="CU28" s="281" t="e">
        <f t="shared" ref="CU28:CU31" ca="1" si="631">IF(CT28="","",
IF(CR28=2,MATCH(LEFT(CT28,LEN(CT28)-2)&amp;TEXT(IF(VALUE(RIGHT(CT28,2))&gt;1,1,2),"00"),OFFSET(CT28,1-$AY28,0,4),0),"")&amp;
IF(CR28=3,MATCH(LEFT(CT28,LEN(CT28)-2)&amp;TEXT(IF(VALUE(RIGHT(CT28,2))&gt;1,1,2),"00"),OFFSET(CT28,1-$AY28,0,4),0)&amp;"/"&amp;
                      MATCH(LEFT(CT28,LEN(CT28)-2)&amp;TEXT(IF(VALUE(RIGHT(CT28,2))&gt;2,2,3),"00"),OFFSET(CT28,1-$AY28,0,4),0),"")&amp;
IF(CR28=4,MATCH(LEFT(CT28,LEN(CT28)-2)&amp;TEXT(IF(VALUE(RIGHT(CT28,2))&gt;1,1,2),"00"),OFFSET(CT28,1-$AY28,0,4),0)&amp;"/"&amp;
                      MATCH(LEFT(CT28,LEN(CT28)-2)&amp;TEXT(IF(VALUE(RIGHT(CT28,2))&gt;2,2,3),"00"),OFFSET(CT28,1-$AY28,0,4),0)&amp;"/"&amp;
                      MATCH(LEFT(CT28,LEN(CT28)-2)&amp;TEXT(IF(VALUE(RIGHT(CT28,2))&gt;3,3,4),"00"),OFFSET(CT28,1-$AY28,0,4),0),""))</f>
        <v>#VALUE!</v>
      </c>
      <c r="CV28" s="315" t="e">
        <f t="shared" ref="CV28:CV31" ca="1" si="632">CP28+(
IF(CR28=2,OFFSET($BE28,0,CU28-1))+
IF(CR28=3,OFFSET($BE28,0,VALUE(MID(CU28,1,1))-1)+
                     OFFSET($BE28,0,VALUE(MID(CU28,3,1))-1))+
IF(CR28=4,OFFSET($BE28,0,VALUE(MID(CU28,1,1))-1)+
                     OFFSET($BE28,0,VALUE(MID(CU28,3,1))-1)+
                     OFFSET($BE28,0,VALUE(MID(CU28,5,1))-1))
)*10^CV$3</f>
        <v>#VALUE!</v>
      </c>
      <c r="CW28" s="303" t="e">
        <f t="shared" ref="CW28:CW31" ca="1" si="633">RANK(CV28,OFFSET(CV$4:CV$7,$AX28,0))</f>
        <v>#VALUE!</v>
      </c>
      <c r="CX28" s="293">
        <f t="shared" ref="CX28:CX31" ca="1" si="634">COUNTIF(OFFSET(CW$4:CW$7,$AX28,0),CW28)</f>
        <v>4</v>
      </c>
      <c r="CY28" s="293">
        <f t="shared" ref="CY28:CY31" ca="1" si="635">COUNTIF(OFFSET(CW28,1-$AY28,0,$AY28),CW28)</f>
        <v>1</v>
      </c>
      <c r="CZ28" s="287" t="e">
        <f t="shared" ref="CZ28:CZ31" ca="1" si="636">IF(COUNTIF(OFFSET(CW$4:CW$7,$AX28,0),CW28)&gt;1,       TEXT(CX28,"00")&amp;" x "&amp;TEXT(CW28,"00")&amp;"e - "&amp;       TEXT(CY28,"00"),"")</f>
        <v>#VALUE!</v>
      </c>
      <c r="DA28" s="281" t="e">
        <f t="shared" ref="DA28:DA31" ca="1" si="637">IF(CZ28="","",
IF(CX28=2,MATCH(LEFT(CZ28,LEN(CZ28)-2)&amp;TEXT(IF(VALUE(RIGHT(CZ28,2))&gt;1,1,2),"00"),OFFSET(CZ28,1-$AY28,0,4),0),"")&amp;
IF(CX28=3,MATCH(LEFT(CZ28,LEN(CZ28)-2)&amp;TEXT(IF(VALUE(RIGHT(CZ28,2))&gt;1,1,2),"00"),OFFSET(CZ28,1-$AY28,0,4),0)&amp;"/"&amp;
                      MATCH(LEFT(CZ28,LEN(CZ28)-2)&amp;TEXT(IF(VALUE(RIGHT(CZ28,2))&gt;2,2,3),"00"),OFFSET(CZ28,1-$AY28,0,4),0),"")&amp;
IF(CX28=4,MATCH(LEFT(CZ28,LEN(CZ28)-2)&amp;TEXT(IF(VALUE(RIGHT(CZ28,2))&gt;1,1,2),"00"),OFFSET(CZ28,1-$AY28,0,4),0)&amp;"/"&amp;
                      MATCH(LEFT(CZ28,LEN(CZ28)-2)&amp;TEXT(IF(VALUE(RIGHT(CZ28,2))&gt;2,2,3),"00"),OFFSET(CZ28,1-$AY28,0,4),0)&amp;"/"&amp;
                      MATCH(LEFT(CZ28,LEN(CZ28)-2)&amp;TEXT(IF(VALUE(RIGHT(CZ28,2))&gt;3,3,4),"00"),OFFSET(CZ28,1-$AY28,0,4),0),""))</f>
        <v>#VALUE!</v>
      </c>
      <c r="DB28" s="318" t="e">
        <f t="shared" ref="DB28:DB31" ca="1" si="638">CV28+(
IF(CX28=2,OFFSET($BJ28,0,DA28-1))+
IF(CX28=3,OFFSET($BJ28,0,VALUE(MID(DA28,1,1))-1)+
                     OFFSET($BJ28,0,VALUE(MID(DA28,3,1))-1))+
IF(CX28=4,OFFSET($BJ28,0,VALUE(MID(DA28,1,1))-1)+
                     OFFSET($BJ28,0,VALUE(MID(DA28,3,1))-1)+
                     OFFSET($BJ28,0,VALUE(MID(DA28,5,1))-1))
)*10^DB$3</f>
        <v>#VALUE!</v>
      </c>
      <c r="DC28" s="303" t="e">
        <f t="shared" ref="DC28:DC31" ca="1" si="639">RANK(DB28,OFFSET(DB$4:DB$7,$AX28,0))</f>
        <v>#VALUE!</v>
      </c>
      <c r="DD28" s="321" t="e">
        <f t="shared" ca="1" si="185"/>
        <v>#VALUE!</v>
      </c>
      <c r="DE28" s="281" t="e">
        <f t="shared" ref="DE28:DE31" ca="1" si="640">RANK(DD28,OFFSET(DD$4:DD$7,$AX28,0))</f>
        <v>#VALUE!</v>
      </c>
      <c r="DF28" s="324" t="e">
        <f t="shared" ca="1" si="187"/>
        <v>#VALUE!</v>
      </c>
      <c r="DG28" s="281" t="e">
        <f ca="1">RANK(DF28,OFFSET(DF$4:DF$7,$AX28,0))&amp;$E28</f>
        <v>#VALUE!</v>
      </c>
      <c r="DH28" s="348">
        <f ca="1">COUNTIF(OFFSET($DG$4:$DG$7,$AX28,0),$DN28)</f>
        <v>0</v>
      </c>
      <c r="DI28" s="357" t="str">
        <f ca="1">IFERROR(MATCH($DN28,OFFSET($DG$4:$DG$7,$AX28,0),0),"")</f>
        <v/>
      </c>
      <c r="DJ28" s="357" t="str">
        <f t="shared" ref="DJ28:DL31" ca="1" si="641">IF(DJ$3&lt;=COUNTIF(OFFSET($DG$4:$DG$7,$AX28,0),$DN28),DI28+MATCH($DN28,OFFSET(OFFSET($DG$4:$DG$7,$AX28,0),DI28,0),0),"")</f>
        <v/>
      </c>
      <c r="DK28" s="357" t="str">
        <f t="shared" ca="1" si="641"/>
        <v/>
      </c>
      <c r="DL28" s="357" t="str">
        <f t="shared" ca="1" si="641"/>
        <v/>
      </c>
      <c r="DM28" s="350" t="str">
        <f ca="1">CONCATENATE(DI28,DJ28,DK28,DL28)</f>
        <v/>
      </c>
      <c r="DN28" s="351" t="s">
        <v>294</v>
      </c>
      <c r="DO28" s="351" t="str">
        <f ca="1">IF(SUM(OFFSET($R$4:$R$7,$AX28,0))&lt;12,"",
IF($DH28=0,$DO27,
IF($DH28=1,OFFSET($Q$4,VALUE(DM28)-1+$AX28,0),
IF($DH28=2,OFFSET($AS$4,VALUE(MID(DM28,1,1))-1+$AX28,0)&amp;"/"&amp;OFFSET($AS$4,VALUE(MID(DM28,2,1))-1+$AX28,0),
IF($DH28=3,OFFSET($AS$4,VALUE(MID(DM28,1,1))-1+$AX28,0)&amp;"/"&amp;OFFSET($AS$4,VALUE(MID(DM28,2,1))-1+$AX28,0)&amp;"/"&amp;OFFSET($AS$4,VALUE(MID(DM28,3,1))-1+$AX28,0),
CONCATENATE(OFFSET($AS$4,$AX28,0),"/",OFFSET($AS$5,$AX28,0),"/",OFFSET($AS$6,$AX28,0),"/",OFFSET($AS$7,$AX28,0)))))))</f>
        <v/>
      </c>
      <c r="DP28" s="351" t="str">
        <f ca="1">IFERROR(OFFSET($Q$51,MATCH(RIGHT($DN28),$Q$52:$Q$59,0),MATCH(VALUE(LEFT($DN28)),$R$51:$Z$51,0)),"")</f>
        <v/>
      </c>
      <c r="DQ28" s="351" t="str">
        <f t="shared" ca="1" si="65"/>
        <v/>
      </c>
      <c r="DR28" s="353" t="str">
        <f t="shared" ca="1" si="66"/>
        <v/>
      </c>
      <c r="DS28" s="201">
        <f t="shared" ca="1" si="189"/>
        <v>0</v>
      </c>
      <c r="DT28" s="203" t="str">
        <f t="shared" ca="1" si="190"/>
        <v/>
      </c>
      <c r="DU28" s="203" t="str">
        <f t="shared" ref="DU28:DW43" ca="1" si="642">IF(DU$3&lt;=COUNTIF(OFFSET($GY$4:$GY$7,$AX28,0),$DY28),DT28+MATCH($DY28,OFFSET(OFFSET($GY$4:$GY$7,$AX28,0),DT28,0),0),"")</f>
        <v/>
      </c>
      <c r="DV28" s="203" t="str">
        <f t="shared" ca="1" si="642"/>
        <v/>
      </c>
      <c r="DW28" s="203" t="str">
        <f t="shared" ca="1" si="642"/>
        <v/>
      </c>
      <c r="DX28" s="195" t="str">
        <f t="shared" ref="DX28:DX31" ca="1" si="643">CONCATENATE(DT28,DU28,DV28,DW28)</f>
        <v/>
      </c>
      <c r="DY28" s="156" t="s">
        <v>294</v>
      </c>
      <c r="DZ28" s="156" t="str">
        <f ca="1">IF(SUM(OFFSET($AC$4:$AC$7,$AX28,0))&lt;12,"",
IF($DS28=0,$DZ27,
IF($DS28=1,OFFSET($Q$4,VALUE(DX28)-1+$AX28,0),
IF($DS28=2,OFFSET($AS$4,VALUE(MID(DX28,1,1))-1+$AX28,0)&amp;"/"&amp;OFFSET($AS$4,VALUE(MID(DX28,2,1))-1+$AX28,0),
IF($DS28=3,OFFSET($AS$4,VALUE(MID(DX28,1,1))-1+$AX28,0)&amp;"/"&amp;OFFSET($AS$4,VALUE(MID(DX28,2,1))-1+$AX28,0)&amp;"/"&amp;OFFSET($AS$4,VALUE(MID(DX28,3,1))-1+$AX28,0),
CONCATENATE(OFFSET($AS$4,$AX28,0),"/",OFFSET($AS$5,$AX28,0),"/",OFFSET($AS$6,$AX28,0),"/",OFFSET($AS$7,$AX28,0)))))))</f>
        <v/>
      </c>
      <c r="EA28" s="156" t="str">
        <f ca="1">IFERROR(OFFSET($Q$51,MATCH(RIGHT($DY28),$Q$52:$Q$59,0),MATCH(VALUE(LEFT($DY28)),$AC$51:$AK$51,0)),"")</f>
        <v/>
      </c>
      <c r="EB28" s="156" t="str">
        <f t="shared" ca="1" si="70"/>
        <v/>
      </c>
      <c r="EC28" s="156" t="str">
        <f ca="1">IF(OR(AC28&lt;1,EB28=""),"",LEFT(EB28,3)&amp;IF(ISERROR(MATCH(EB28,$Q:$Q,0)),"?",""))</f>
        <v/>
      </c>
      <c r="ED28" s="270" t="str">
        <f t="shared" si="4"/>
        <v>Bra-Zwi</v>
      </c>
      <c r="EE28" s="270" t="str">
        <f t="shared" si="5"/>
        <v/>
      </c>
      <c r="EF28" s="270" t="str">
        <f t="shared" si="5"/>
        <v/>
      </c>
      <c r="EG28" s="271" t="str">
        <f t="shared" si="6"/>
        <v/>
      </c>
      <c r="EH28" s="271" t="str">
        <f t="shared" si="7"/>
        <v/>
      </c>
      <c r="EI28" s="271" t="str">
        <f t="shared" si="8"/>
        <v/>
      </c>
      <c r="EJ28" s="271" t="str">
        <f t="shared" si="71"/>
        <v/>
      </c>
      <c r="EK28" s="274" t="str">
        <f t="shared" si="344"/>
        <v>Bra</v>
      </c>
      <c r="EL28" s="272" t="str">
        <f t="shared" ref="EL28:EO31" ca="1" si="644">IFERROR(VLOOKUP($AS28&amp;"-"&amp;OFFSET(EL$3,MATCH($E28,$E:$E,0)-MATCH($E$4,$E:$E,0),0),$ED:$EK,4,0),"")</f>
        <v/>
      </c>
      <c r="EM28" s="271" t="str">
        <f t="shared" ca="1" si="644"/>
        <v/>
      </c>
      <c r="EN28" s="271" t="str">
        <f t="shared" ca="1" si="644"/>
        <v/>
      </c>
      <c r="EO28" s="271" t="str">
        <f t="shared" ca="1" si="644"/>
        <v/>
      </c>
      <c r="EP28" s="272">
        <f t="shared" si="9"/>
        <v>24</v>
      </c>
      <c r="EQ28" s="272">
        <v>1</v>
      </c>
      <c r="ER28" s="272" t="str">
        <f t="shared" ref="ER28:EU31" ca="1" si="645">IFERROR(VLOOKUP($AS28&amp;"-"&amp;OFFSET(ER$3,MATCH($E28,$E:$E,0)-MATCH($E$4,$E:$E,0),0),$ED:$EJ,5,0),"")</f>
        <v/>
      </c>
      <c r="ES28" s="271" t="str">
        <f t="shared" ca="1" si="645"/>
        <v/>
      </c>
      <c r="ET28" s="271" t="str">
        <f t="shared" ca="1" si="645"/>
        <v/>
      </c>
      <c r="EU28" s="271" t="str">
        <f t="shared" ca="1" si="645"/>
        <v/>
      </c>
      <c r="EV28" s="273">
        <f t="shared" ref="EV28:EV31" ca="1" si="646">SUM(ER28:EU28)</f>
        <v>0</v>
      </c>
      <c r="EW28" s="272" t="str">
        <f t="shared" ref="EW28:EZ31" ca="1" si="647">IFERROR(VLOOKUP($AS28&amp;"-"&amp;OFFSET(EW$3,MATCH($E28,$E:$E,0)-MATCH($E$4,$E:$E,0),0),$ED:$EJ,6,0),"")</f>
        <v/>
      </c>
      <c r="EX28" s="271" t="str">
        <f t="shared" ca="1" si="647"/>
        <v/>
      </c>
      <c r="EY28" s="271" t="str">
        <f t="shared" ca="1" si="647"/>
        <v/>
      </c>
      <c r="EZ28" s="271" t="str">
        <f t="shared" ca="1" si="647"/>
        <v/>
      </c>
      <c r="FA28" s="273">
        <f t="shared" ref="FA28:FA31" ca="1" si="648">SUM(EW28:EZ28)</f>
        <v>0</v>
      </c>
      <c r="FB28" s="272" t="str">
        <f t="shared" ref="FB28:FE31" ca="1" si="649">IFERROR(VLOOKUP($AS28&amp;"-"&amp;OFFSET(FB$3,MATCH($E28,$E:$E,0)-MATCH($E$4,$E:$E,0),0),$ED:$EJ,2,0),"")</f>
        <v/>
      </c>
      <c r="FC28" s="271" t="str">
        <f t="shared" ca="1" si="649"/>
        <v/>
      </c>
      <c r="FD28" s="271" t="str">
        <f t="shared" ca="1" si="649"/>
        <v/>
      </c>
      <c r="FE28" s="271" t="str">
        <f t="shared" ca="1" si="649"/>
        <v/>
      </c>
      <c r="FF28" s="273">
        <f t="shared" ref="FF28:FF31" ca="1" si="650">SUM(FB28:FE28)</f>
        <v>0</v>
      </c>
      <c r="FG28"/>
      <c r="FI28" s="275">
        <f ca="1">RANK($EV28,OFFSET($EV$4:$EV$7,$AX28,0),0)</f>
        <v>1</v>
      </c>
      <c r="FJ28" s="280">
        <f ca="1">EV28+(IF(COUNTIF(OFFSET($FI$4:$FI$7,$AX28,0),$FI28)&gt;1,IF($AC28&gt;0,(MAX(OFFSET($AC$4:$AC$7,$AX28,0))-$AC28)*0.1,)))*10^FJ$3</f>
        <v>0</v>
      </c>
      <c r="FK28" s="303">
        <f ca="1">RANK($FJ28,OFFSET($FJ$4:$FJ$7,$AX28,0),0)</f>
        <v>1</v>
      </c>
      <c r="FL28" s="293">
        <f t="shared" ref="FL28:FL31" ca="1" si="651">COUNTIF(OFFSET(FK$4:FK$7,$AX28,0),FK28)</f>
        <v>4</v>
      </c>
      <c r="FM28" s="293">
        <f t="shared" ref="FM28:FM31" ca="1" si="652">COUNTIF(OFFSET(FK28,1-$AY28,0,$AY28),FK28)</f>
        <v>1</v>
      </c>
      <c r="FN28" s="287" t="str">
        <f t="shared" ref="FN28:FN31" ca="1" si="653">IF(COUNTIF(OFFSET(FK$4:FK$7,$AX28,0),FK28)&gt;1,       TEXT(FL28,"00")&amp;" x "&amp;TEXT(FK28,"00")&amp;"e - "&amp;       TEXT(FM28,"00"),"")</f>
        <v>04 x 01e - 01</v>
      </c>
      <c r="FO28" s="281" t="str">
        <f t="shared" ref="FO28:FO31" ca="1" si="654">IF(FN28="","",
IF(FL28=2,MATCH(LEFT(FN28,LEN(FN28)-2)&amp;TEXT(IF(VALUE(RIGHT(FN28,2))&gt;1,1,2),"00"),OFFSET(FN28,1-$AY28,0,4),0),"")&amp;
IF(FL28=3,MATCH(LEFT(FN28,LEN(FN28)-2)&amp;TEXT(IF(VALUE(RIGHT(FN28,2))&gt;1,1,2),"00"),OFFSET(FN28,1-$AY28,0,4),0)&amp;"/"&amp;
                      MATCH(LEFT(FN28,LEN(FN28)-2)&amp;TEXT(IF(VALUE(RIGHT(FN28,2))&gt;2,2,3),"00"),OFFSET(FN28,1-$AY28,0,4),0),"")&amp;
IF(FL28=4,MATCH(LEFT(FN28,LEN(FN28)-2)&amp;TEXT(IF(VALUE(RIGHT(FN28,2))&gt;1,1,2),"00"),OFFSET(FN28,1-$AY28,0,4),0)&amp;"/"&amp;
                      MATCH(LEFT(FN28,LEN(FN28)-2)&amp;TEXT(IF(VALUE(RIGHT(FN28,2))&gt;2,2,3),"00"),OFFSET(FN28,1-$AY28,0,4),0)&amp;"/"&amp;
                      MATCH(LEFT(FN28,LEN(FN28)-2)&amp;TEXT(IF(VALUE(RIGHT(FN28,2))&gt;3,3,4),"00"),OFFSET(FN28,1-$AY28,0,4),0),""))</f>
        <v>2/3/4</v>
      </c>
      <c r="FP28" s="300" t="e">
        <f t="shared" ref="FP28:FP31" ca="1" si="655">FJ28+(
IF(FL28=2,OFFSET($ER28,0,VALUE(FO28)-1))+
IF(FL28=3,OFFSET($ER28,0,VALUE(MID(FO28,1,1))-1)+
                     OFFSET($ER28,0,VALUE(MID(FO28,3,1))-1))+
IF(FL28=4,OFFSET($ER28,0,VALUE(MID(FO28,1,1))-1)+
                     OFFSET($ER28,0,VALUE(MID(FO28,3,1))-1)+
                     OFFSET($ER28,0,VALUE(MID(FO28,5,1))-1))
)*10^FP$3</f>
        <v>#VALUE!</v>
      </c>
      <c r="FQ28" s="303" t="e">
        <f t="shared" ca="1" si="206"/>
        <v>#VALUE!</v>
      </c>
      <c r="FR28" s="293">
        <f t="shared" ref="FR28:FR31" ca="1" si="656">COUNTIF(OFFSET(FQ$4:FQ$7,$AX28,0),FQ28)</f>
        <v>4</v>
      </c>
      <c r="FS28" s="293">
        <f t="shared" ref="FS28:FS31" ca="1" si="657">COUNTIF(OFFSET(FQ28,1-$AY28,0,$AY28),FQ28)</f>
        <v>1</v>
      </c>
      <c r="FT28" s="287" t="e">
        <f t="shared" ref="FT28:FT31" ca="1" si="658">IF(COUNTIF(OFFSET(FQ$4:FQ$7,$AX28,0),FQ28)&gt;1,       TEXT(FR28,"00")&amp;" x "&amp;TEXT(FQ28,"00")&amp;"e - "&amp;       TEXT(FS28,"00"),"")</f>
        <v>#VALUE!</v>
      </c>
      <c r="FU28" s="281" t="e">
        <f t="shared" ref="FU28:FU31" ca="1" si="659">IF(FT28="","",
IF(FR28=2,MATCH(LEFT(FT28,LEN(FT28)-2)&amp;TEXT(IF(VALUE(RIGHT(FT28,2))&gt;1,1,2),"00"),OFFSET(FT28,1-$AY28,0,4),0),"")&amp;
IF(FR28=3,MATCH(LEFT(FT28,LEN(FT28)-2)&amp;TEXT(IF(VALUE(RIGHT(FT28,2))&gt;1,1,2),"00"),OFFSET(FT28,1-$AY28,0,4),0)&amp;"/"&amp;
                      MATCH(LEFT(FT28,LEN(FT28)-2)&amp;TEXT(IF(VALUE(RIGHT(FT28,2))&gt;2,2,3),"00"),OFFSET(FT28,1-$AY28,0,4),0),"")&amp;
IF(FR28=4,MATCH(LEFT(FT28,LEN(FT28)-2)&amp;TEXT(IF(VALUE(RIGHT(FT28,2))&gt;1,1,2),"00"),OFFSET(FT28,1-$AY28,0,4),0)&amp;"/"&amp;
                      MATCH(LEFT(FT28,LEN(FT28)-2)&amp;TEXT(IF(VALUE(RIGHT(FT28,2))&gt;2,2,3),"00"),OFFSET(FT28,1-$AY28,0,4),0)&amp;"/"&amp;
                      MATCH(LEFT(FT28,LEN(FT28)-2)&amp;TEXT(IF(VALUE(RIGHT(FT28,2))&gt;3,3,4),"00"),OFFSET(FT28,1-$AY28,0,4),0),""))</f>
        <v>#VALUE!</v>
      </c>
      <c r="FV28" s="306" t="e">
        <f t="shared" ref="FV28:FV31" ca="1" si="660">FP28+(
IF(FR28=2,OFFSET($EW28,0,FU28-1))+
IF(FR28=3,OFFSET($EW28,0,VALUE(MID(FU28,1,1))-1)+
                     OFFSET($EW28,0,VALUE(MID(FU28,3,1))-1))+
IF(FR28=4,OFFSET($EW28,0,VALUE(MID(FU28,1,1))-1)+
                     OFFSET($EW28,0,VALUE(MID(FU28,3,1))-1)+
                     OFFSET($EW28,0,VALUE(MID(FU28,5,1))-1))
)*10^FV$3</f>
        <v>#VALUE!</v>
      </c>
      <c r="FW28" s="303" t="e">
        <f t="shared" ref="FW28" ca="1" si="661">RANK(FV28,OFFSET(FV$4:FV$7,$AX28,0))</f>
        <v>#VALUE!</v>
      </c>
      <c r="FX28" s="293">
        <f t="shared" ref="FX28:FX31" ca="1" si="662">COUNTIF(OFFSET(FW$4:FW$7,$AX28,0),FW28)</f>
        <v>4</v>
      </c>
      <c r="FY28" s="293">
        <f t="shared" ref="FY28:FY31" ca="1" si="663">COUNTIF(OFFSET(FW28,1-$AY28,0,$AY28),FW28)</f>
        <v>1</v>
      </c>
      <c r="FZ28" s="287" t="e">
        <f t="shared" ref="FZ28:FZ31" ca="1" si="664">IF(COUNTIF(OFFSET(FW$4:FW$7,$AX28,0),FW28)&gt;1,       TEXT(FX28,"00")&amp;" x "&amp;TEXT(FW28,"00")&amp;"e - "&amp;       TEXT(FY28,"00"),"")</f>
        <v>#VALUE!</v>
      </c>
      <c r="GA28" s="281" t="e">
        <f t="shared" ref="GA28:GA31" ca="1" si="665">IF(FZ28="","",
IF(FX28=2,MATCH(LEFT(FZ28,LEN(FZ28)-2)&amp;TEXT(IF(VALUE(RIGHT(FZ28,2))&gt;1,1,2),"00"),OFFSET(FZ28,1-$AY28,0,4),0),"")&amp;
IF(FX28=3,MATCH(LEFT(FZ28,LEN(FZ28)-2)&amp;TEXT(IF(VALUE(RIGHT(FZ28,2))&gt;1,1,2),"00"),OFFSET(FZ28,1-$AY28,0,4),0)&amp;"/"&amp;
                      MATCH(LEFT(FZ28,LEN(FZ28)-2)&amp;TEXT(IF(VALUE(RIGHT(FZ28,2))&gt;2,2,3),"00"),OFFSET(FZ28,1-$AY28,0,4),0),"")&amp;
IF(FX28=4,MATCH(LEFT(FZ28,LEN(FZ28)-2)&amp;TEXT(IF(VALUE(RIGHT(FZ28,2))&gt;1,1,2),"00"),OFFSET(FZ28,1-$AY28,0,4),0)&amp;"/"&amp;
                      MATCH(LEFT(FZ28,LEN(FZ28)-2)&amp;TEXT(IF(VALUE(RIGHT(FZ28,2))&gt;2,2,3),"00"),OFFSET(FZ28,1-$AY28,0,4),0)&amp;"/"&amp;
                      MATCH(LEFT(FZ28,LEN(FZ28)-2)&amp;TEXT(IF(VALUE(RIGHT(FZ28,2))&gt;3,3,4),"00"),OFFSET(FZ28,1-$AY28,0,4),0),""))</f>
        <v>#VALUE!</v>
      </c>
      <c r="GB28" s="309" t="e">
        <f t="shared" ref="GB28:GB31" ca="1" si="666">FV28+(
IF(FX28=2,OFFSET($FB28,0,GA28-1))+
IF(FX28=3,OFFSET($FB28,0,VALUE(MID(GA28,1,1))-1)+
                     OFFSET($FB28,0,VALUE(MID(GA28,3,1))-1))+
IF(FX28=4,OFFSET($FB28,0,VALUE(MID(GA28,1,1))-1)+
                     OFFSET($FB28,0,VALUE(MID(GA28,3,1))-1)+
                     OFFSET($FB28,0,VALUE(MID(GA28,5,1))-1))
)*10^GB$3</f>
        <v>#VALUE!</v>
      </c>
      <c r="GC28" s="303" t="e">
        <f t="shared" ref="GC28:GC31" ca="1" si="667">RANK(GB28,OFFSET(GB$4:GB$7,$AX28,0))</f>
        <v>#VALUE!</v>
      </c>
      <c r="GD28" s="293">
        <f t="shared" ref="GD28:GD31" ca="1" si="668">COUNTIF(OFFSET(GC$4:GC$7,$AX28,0),GC28)</f>
        <v>4</v>
      </c>
      <c r="GE28" s="293">
        <f t="shared" ref="GE28:GE31" ca="1" si="669">COUNTIF(OFFSET(GC28,1-$AY28,0,$AY28),GC28)</f>
        <v>1</v>
      </c>
      <c r="GF28" s="287" t="e">
        <f t="shared" ref="GF28:GF31" ca="1" si="670">IF(COUNTIF(OFFSET(GC$4:GC$7,$AX28,0),GC28)&gt;1,       TEXT(GD28,"00")&amp;" x "&amp;TEXT(GC28,"00")&amp;"e - "&amp;       TEXT(GE28,"00"),"")</f>
        <v>#VALUE!</v>
      </c>
      <c r="GG28" s="281" t="e">
        <f t="shared" ref="GG28:GG31" ca="1" si="671">IF(GF28="","",
IF(GD28=2,MATCH(LEFT(GF28,LEN(GF28)-2)&amp;TEXT(IF(VALUE(RIGHT(GF28,2))&gt;1,1,2),"00"),OFFSET(GF28,1-$AY28,0,4),0),"")&amp;
IF(GD28=3,MATCH(LEFT(GF28,LEN(GF28)-2)&amp;TEXT(IF(VALUE(RIGHT(GF28,2))&gt;1,1,2),"00"),OFFSET(GF28,1-$AY28,0,4),0)&amp;"/"&amp;
                      MATCH(LEFT(GF28,LEN(GF28)-2)&amp;TEXT(IF(VALUE(RIGHT(GF28,2))&gt;2,2,3),"00"),OFFSET(GF28,1-$AY28,0,4),0),"")&amp;
IF(GD28=4,MATCH(LEFT(GF28,LEN(GF28)-2)&amp;TEXT(IF(VALUE(RIGHT(GF28,2))&gt;1,1,2),"00"),OFFSET(GF28,1-$AY28,0,4),0)&amp;"/"&amp;
                      MATCH(LEFT(GF28,LEN(GF28)-2)&amp;TEXT(IF(VALUE(RIGHT(GF28,2))&gt;2,2,3),"00"),OFFSET(GF28,1-$AY28,0,4),0)&amp;"/"&amp;
                      MATCH(LEFT(GF28,LEN(GF28)-2)&amp;TEXT(IF(VALUE(RIGHT(GF28,2))&gt;3,3,4),"00"),OFFSET(GF28,1-$AY28,0,4),0),""))</f>
        <v>#VALUE!</v>
      </c>
      <c r="GH28" s="312" t="e">
        <f t="shared" ref="GH28:GH31" ca="1" si="672">GB28+(
IF(GD28=2,OFFSET($ER28,0,GG28-1))+
IF(GD28=3,OFFSET($ER28,0,VALUE(MID(GG28,1,1))-1)+
                     OFFSET($ER28,0,VALUE(MID(GG28,3,1))-1))+
IF(GD28=4,OFFSET($ER28,0,VALUE(MID(GG28,1,1))-1)+
                     OFFSET($ER28,0,VALUE(MID(GG28,3,1))-1)+
                     OFFSET($ER28,0,VALUE(MID(GG28,5,1))-1))
)*10^GH$3</f>
        <v>#VALUE!</v>
      </c>
      <c r="GI28" s="303" t="e">
        <f t="shared" ref="GI28:GI31" ca="1" si="673">RANK(GH28,OFFSET(GH$4:GH$7,$AX28,0))</f>
        <v>#VALUE!</v>
      </c>
      <c r="GJ28" s="293">
        <f t="shared" ref="GJ28:GJ31" ca="1" si="674">COUNTIF(OFFSET(GI$4:GI$7,$AX28,0),GI28)</f>
        <v>4</v>
      </c>
      <c r="GK28" s="293">
        <f t="shared" ref="GK28:GK31" ca="1" si="675">COUNTIF(OFFSET(GI28,1-$AY28,0,$AY28),GI28)</f>
        <v>1</v>
      </c>
      <c r="GL28" s="287" t="e">
        <f t="shared" ref="GL28:GL31" ca="1" si="676">IF(COUNTIF(OFFSET(GI$4:GI$7,$AX28,0),GI28)&gt;1,       TEXT(GJ28,"00")&amp;" x "&amp;TEXT(GI28,"00")&amp;"e - "&amp;       TEXT(GK28,"00"),"")</f>
        <v>#VALUE!</v>
      </c>
      <c r="GM28" s="281" t="e">
        <f t="shared" ref="GM28:GM31" ca="1" si="677">IF(GL28="","",
IF(GJ28=2,MATCH(LEFT(GL28,LEN(GL28)-2)&amp;TEXT(IF(VALUE(RIGHT(GL28,2))&gt;1,1,2),"00"),OFFSET(GL28,1-$AY28,0,4),0),"")&amp;
IF(GJ28=3,MATCH(LEFT(GL28,LEN(GL28)-2)&amp;TEXT(IF(VALUE(RIGHT(GL28,2))&gt;1,1,2),"00"),OFFSET(GL28,1-$AY28,0,4),0)&amp;"/"&amp;
                      MATCH(LEFT(GL28,LEN(GL28)-2)&amp;TEXT(IF(VALUE(RIGHT(GL28,2))&gt;2,2,3),"00"),OFFSET(GL28,1-$AY28,0,4),0),"")&amp;
IF(GJ28=4,MATCH(LEFT(GL28,LEN(GL28)-2)&amp;TEXT(IF(VALUE(RIGHT(GL28,2))&gt;1,1,2),"00"),OFFSET(GL28,1-$AY28,0,4),0)&amp;"/"&amp;
                      MATCH(LEFT(GL28,LEN(GL28)-2)&amp;TEXT(IF(VALUE(RIGHT(GL28,2))&gt;2,2,3),"00"),OFFSET(GL28,1-$AY28,0,4),0)&amp;"/"&amp;
                      MATCH(LEFT(GL28,LEN(GL28)-2)&amp;TEXT(IF(VALUE(RIGHT(GL28,2))&gt;3,3,4),"00"),OFFSET(GL28,1-$AY28,0,4),0),""))</f>
        <v>#VALUE!</v>
      </c>
      <c r="GN28" s="315" t="e">
        <f t="shared" ref="GN28:GN31" ca="1" si="678">GH28+(
IF(GJ28=2,OFFSET($EW28,0,GM28-1))+
IF(GJ28=3,OFFSET($EW28,0,VALUE(MID(GM28,1,1))-1)+
                     OFFSET($EW28,0,VALUE(MID(GM28,3,1))-1))+
IF(GJ28=4,OFFSET($EW28,0,VALUE(MID(GM28,1,1))-1)+
                     OFFSET($EW28,0,VALUE(MID(GM28,3,1))-1)+
                     OFFSET($EW28,0,VALUE(MID(GM28,5,1))-1))
)*10^GN$3</f>
        <v>#VALUE!</v>
      </c>
      <c r="GO28" s="303" t="e">
        <f t="shared" ref="GO28:GO31" ca="1" si="679">RANK(GN28,OFFSET(GN$4:GN$7,$AX28,0))</f>
        <v>#VALUE!</v>
      </c>
      <c r="GP28" s="293">
        <f t="shared" ref="GP28:GP31" ca="1" si="680">COUNTIF(OFFSET(GO$4:GO$7,$AX28,0),GO28)</f>
        <v>4</v>
      </c>
      <c r="GQ28" s="293">
        <f t="shared" ref="GQ28:GQ31" ca="1" si="681">COUNTIF(OFFSET(GO28,1-$AY28,0,$AY28),GO28)</f>
        <v>1</v>
      </c>
      <c r="GR28" s="287" t="e">
        <f t="shared" ref="GR28:GR31" ca="1" si="682">IF(COUNTIF(OFFSET(GO$4:GO$7,$AX28,0),GO28)&gt;1,       TEXT(GP28,"00")&amp;" x "&amp;TEXT(GO28,"00")&amp;"e - "&amp;       TEXT(GQ28,"00"),"")</f>
        <v>#VALUE!</v>
      </c>
      <c r="GS28" s="281" t="e">
        <f t="shared" ref="GS28:GS31" ca="1" si="683">IF(GR28="","",
IF(GP28=2,MATCH(LEFT(GR28,LEN(GR28)-2)&amp;TEXT(IF(VALUE(RIGHT(GR28,2))&gt;1,1,2),"00"),OFFSET(GR28,1-$AY28,0,4),0),"")&amp;
IF(GP28=3,MATCH(LEFT(GR28,LEN(GR28)-2)&amp;TEXT(IF(VALUE(RIGHT(GR28,2))&gt;1,1,2),"00"),OFFSET(GR28,1-$AY28,0,4),0)&amp;"/"&amp;
                      MATCH(LEFT(GR28,LEN(GR28)-2)&amp;TEXT(IF(VALUE(RIGHT(GR28,2))&gt;2,2,3),"00"),OFFSET(GR28,1-$AY28,0,4),0),"")&amp;
IF(GP28=4,MATCH(LEFT(GR28,LEN(GR28)-2)&amp;TEXT(IF(VALUE(RIGHT(GR28,2))&gt;1,1,2),"00"),OFFSET(GR28,1-$AY28,0,4),0)&amp;"/"&amp;
                      MATCH(LEFT(GR28,LEN(GR28)-2)&amp;TEXT(IF(VALUE(RIGHT(GR28,2))&gt;2,2,3),"00"),OFFSET(GR28,1-$AY28,0,4),0)&amp;"/"&amp;
                      MATCH(LEFT(GR28,LEN(GR28)-2)&amp;TEXT(IF(VALUE(RIGHT(GR28,2))&gt;3,3,4),"00"),OFFSET(GR28,1-$AY28,0,4),0),""))</f>
        <v>#VALUE!</v>
      </c>
      <c r="GT28" s="318" t="e">
        <f t="shared" ref="GT28:GT31" ca="1" si="684">GN28+(
IF(GP28=2,OFFSET($FB28,0,GS28-1))+
IF(GP28=3,OFFSET($FB28,0,VALUE(MID(GS28,1,1))-1)+
                     OFFSET($FB28,0,VALUE(MID(GS28,3,1))-1))+
IF(GP28=4,OFFSET($FB28,0,VALUE(MID(GS28,1,1))-1)+
                     OFFSET($FB28,0,VALUE(MID(GS28,3,1))-1)+
                     OFFSET($FB28,0,VALUE(MID(GS28,5,1))-1))
)*10^GT$3</f>
        <v>#VALUE!</v>
      </c>
      <c r="GU28" s="303" t="e">
        <f t="shared" ref="GU28:GU31" ca="1" si="685">RANK(GT28,OFFSET(GT$4:GT$7,$AX28,0))</f>
        <v>#VALUE!</v>
      </c>
      <c r="GV28" s="321" t="e">
        <f ca="1">GT28+IF(COUNTIF(OFFSET($GU$4:$GU$7,$AX28,0),GU28)&gt;1,FA28*10^GV$3)</f>
        <v>#VALUE!</v>
      </c>
      <c r="GW28" s="281" t="e">
        <f t="shared" ref="GW28:GW31" ca="1" si="686">RANK(GV28,OFFSET(GV$4:GV$7,$AX28,0))</f>
        <v>#VALUE!</v>
      </c>
      <c r="GX28" s="324" t="e">
        <f ca="1">GV28+IF(COUNTIF(OFFSET($GW$4:$GW$7,$AX28,0),GW28)&gt;1,FF28*10^GX$3)</f>
        <v>#VALUE!</v>
      </c>
      <c r="GY28" s="281" t="e">
        <f ca="1">RANK(GX28,OFFSET(GX$4:GX$7,$AX28,0))&amp;$E28</f>
        <v>#VALUE!</v>
      </c>
      <c r="GZ28"/>
      <c r="HA28"/>
      <c r="HB28"/>
      <c r="HC28"/>
      <c r="HD28"/>
      <c r="HE28"/>
      <c r="HF28"/>
      <c r="HG28"/>
      <c r="HH28"/>
    </row>
    <row r="29" spans="1:216" x14ac:dyDescent="0.25">
      <c r="A29" s="41">
        <v>25</v>
      </c>
      <c r="B29" s="42">
        <v>43273</v>
      </c>
      <c r="C29" s="43">
        <v>0.58333333333333337</v>
      </c>
      <c r="D29" s="44" t="s">
        <v>250</v>
      </c>
      <c r="E29" s="74" t="s">
        <v>137</v>
      </c>
      <c r="F29" s="212" t="s">
        <v>271</v>
      </c>
      <c r="G29" s="213" t="s">
        <v>269</v>
      </c>
      <c r="H29" s="56"/>
      <c r="I29" s="57"/>
      <c r="J29" s="49"/>
      <c r="K29" s="50" t="str">
        <f t="shared" si="0"/>
        <v/>
      </c>
      <c r="L29" s="51">
        <v>10</v>
      </c>
      <c r="M29" s="49"/>
      <c r="N29" s="58"/>
      <c r="O29" s="59"/>
      <c r="P29" s="60" t="s">
        <v>157</v>
      </c>
      <c r="Q29" s="258" t="s">
        <v>126</v>
      </c>
      <c r="R29" s="382">
        <f t="shared" ca="1" si="590"/>
        <v>0</v>
      </c>
      <c r="S29" s="382">
        <f t="shared" ca="1" si="124"/>
        <v>0</v>
      </c>
      <c r="T29" s="382">
        <f t="shared" ca="1" si="125"/>
        <v>0</v>
      </c>
      <c r="U29" s="382">
        <f t="shared" ca="1" si="126"/>
        <v>0</v>
      </c>
      <c r="V29" s="383">
        <f t="shared" ca="1" si="591"/>
        <v>0</v>
      </c>
      <c r="W29" s="384">
        <f t="shared" ca="1" si="592"/>
        <v>0</v>
      </c>
      <c r="X29" s="385">
        <f t="shared" ca="1" si="129"/>
        <v>0</v>
      </c>
      <c r="Y29" s="386">
        <f t="shared" ca="1" si="593"/>
        <v>0</v>
      </c>
      <c r="Z29" s="387" t="str">
        <f ca="1">IF(SUM(OFFSET(R$4:R$7,$AX29,0))=0,"",IFERROR(DG29,"")&amp;IF(SUM(OFFSET(R$4:R$7,$AX29,0))&lt;12,"?",""))</f>
        <v/>
      </c>
      <c r="AA29" s="50" t="str">
        <f ca="1">IF(AK29="","",(IF(V29=AG29,1)+IF(W29=AH29,1)+IF(X29=AI29,1)+IF(Y29=AJ29,1)+IF(Z29=AK29,1))/5*AB29)</f>
        <v/>
      </c>
      <c r="AB29" s="390">
        <v>5</v>
      </c>
      <c r="AC29" s="388">
        <f t="shared" ca="1" si="131"/>
        <v>0</v>
      </c>
      <c r="AD29" s="382">
        <f t="shared" ca="1" si="132"/>
        <v>0</v>
      </c>
      <c r="AE29" s="382">
        <f t="shared" ca="1" si="133"/>
        <v>0</v>
      </c>
      <c r="AF29" s="382">
        <f t="shared" ca="1" si="134"/>
        <v>0</v>
      </c>
      <c r="AG29" s="383">
        <f t="shared" ca="1" si="135"/>
        <v>0</v>
      </c>
      <c r="AH29" s="384">
        <f t="shared" ca="1" si="136"/>
        <v>0</v>
      </c>
      <c r="AI29" s="385">
        <f t="shared" ca="1" si="594"/>
        <v>0</v>
      </c>
      <c r="AJ29" s="386">
        <f t="shared" ca="1" si="138"/>
        <v>0</v>
      </c>
      <c r="AK29" s="389" t="str">
        <f ca="1">IF(SUM(OFFSET(AC$4:AC$7,$AX29,0))=0,"",IFERROR($GY29,"")&amp;IF(SUM(OFFSET(AC$4:AC$7,$AX29,0))&lt;12,"?",""))</f>
        <v/>
      </c>
      <c r="AL29" s="270" t="str">
        <f t="shared" si="1"/>
        <v>Bra-Cos</v>
      </c>
      <c r="AM29" s="270" t="str">
        <f t="shared" si="2"/>
        <v/>
      </c>
      <c r="AN29" s="270" t="str">
        <f t="shared" si="2"/>
        <v/>
      </c>
      <c r="AO29" s="271" t="str">
        <f t="shared" si="27"/>
        <v/>
      </c>
      <c r="AP29" s="271" t="str">
        <f t="shared" si="28"/>
        <v/>
      </c>
      <c r="AQ29" s="271" t="str">
        <f t="shared" si="29"/>
        <v/>
      </c>
      <c r="AR29" s="271" t="str">
        <f t="shared" si="30"/>
        <v/>
      </c>
      <c r="AS29" s="274" t="str">
        <f t="shared" si="295"/>
        <v>Zwi</v>
      </c>
      <c r="AT29" s="272" t="str">
        <f t="shared" ca="1" si="595"/>
        <v/>
      </c>
      <c r="AU29" s="271" t="str">
        <f t="shared" ca="1" si="595"/>
        <v/>
      </c>
      <c r="AV29" s="271" t="str">
        <f t="shared" ca="1" si="595"/>
        <v/>
      </c>
      <c r="AW29" s="271" t="str">
        <f t="shared" ca="1" si="595"/>
        <v/>
      </c>
      <c r="AX29" s="272">
        <f t="shared" si="3"/>
        <v>24</v>
      </c>
      <c r="AY29" s="272">
        <v>2</v>
      </c>
      <c r="AZ29" s="272" t="str">
        <f t="shared" ca="1" si="596"/>
        <v/>
      </c>
      <c r="BA29" s="271" t="str">
        <f t="shared" ca="1" si="596"/>
        <v/>
      </c>
      <c r="BB29" s="271" t="str">
        <f t="shared" ca="1" si="596"/>
        <v/>
      </c>
      <c r="BC29" s="271" t="str">
        <f t="shared" ca="1" si="596"/>
        <v/>
      </c>
      <c r="BD29" s="273">
        <f t="shared" ca="1" si="597"/>
        <v>0</v>
      </c>
      <c r="BE29" s="272" t="str">
        <f t="shared" ca="1" si="598"/>
        <v/>
      </c>
      <c r="BF29" s="271" t="str">
        <f t="shared" ca="1" si="598"/>
        <v/>
      </c>
      <c r="BG29" s="271" t="str">
        <f t="shared" ca="1" si="598"/>
        <v/>
      </c>
      <c r="BH29" s="271" t="str">
        <f t="shared" ca="1" si="598"/>
        <v/>
      </c>
      <c r="BI29" s="273">
        <f t="shared" ca="1" si="599"/>
        <v>0</v>
      </c>
      <c r="BJ29" s="272" t="str">
        <f t="shared" ca="1" si="600"/>
        <v/>
      </c>
      <c r="BK29" s="271" t="str">
        <f t="shared" ca="1" si="600"/>
        <v/>
      </c>
      <c r="BL29" s="271" t="str">
        <f t="shared" ca="1" si="600"/>
        <v/>
      </c>
      <c r="BM29" s="271" t="str">
        <f t="shared" ca="1" si="600"/>
        <v/>
      </c>
      <c r="BN29" s="273">
        <f t="shared" ca="1" si="601"/>
        <v>0</v>
      </c>
      <c r="BO29"/>
      <c r="BQ29" s="276">
        <f t="shared" ca="1" si="602"/>
        <v>1</v>
      </c>
      <c r="BR29" s="282">
        <f ca="1">BD29+(IF(COUNTIF(OFFSET($BQ$4:$BQ$7,$AX29,0),$BQ29)&gt;1,IF($R29&gt;0,(MAX(OFFSET($R$4:$R$7,$AX29,0))-$R29)*0.1,)))*10^BR$3</f>
        <v>0</v>
      </c>
      <c r="BS29" s="304">
        <f t="shared" ca="1" si="603"/>
        <v>1</v>
      </c>
      <c r="BT29" s="294">
        <f t="shared" ca="1" si="604"/>
        <v>4</v>
      </c>
      <c r="BU29" s="294">
        <f t="shared" ca="1" si="605"/>
        <v>2</v>
      </c>
      <c r="BV29" s="288" t="str">
        <f t="shared" ca="1" si="606"/>
        <v>04 x 01e - 02</v>
      </c>
      <c r="BW29" s="298" t="str">
        <f t="shared" ca="1" si="607"/>
        <v>1/3/4</v>
      </c>
      <c r="BX29" s="301" t="e">
        <f t="shared" ca="1" si="608"/>
        <v>#VALUE!</v>
      </c>
      <c r="BY29" s="304" t="e">
        <f t="shared" ca="1" si="609"/>
        <v>#VALUE!</v>
      </c>
      <c r="BZ29" s="294">
        <f t="shared" ca="1" si="610"/>
        <v>4</v>
      </c>
      <c r="CA29" s="294">
        <f t="shared" ca="1" si="611"/>
        <v>2</v>
      </c>
      <c r="CB29" s="288" t="e">
        <f t="shared" ca="1" si="612"/>
        <v>#VALUE!</v>
      </c>
      <c r="CC29" s="298" t="e">
        <f t="shared" ca="1" si="613"/>
        <v>#VALUE!</v>
      </c>
      <c r="CD29" s="307" t="e">
        <f t="shared" ca="1" si="614"/>
        <v>#VALUE!</v>
      </c>
      <c r="CE29" s="304" t="e">
        <f t="shared" ca="1" si="615"/>
        <v>#VALUE!</v>
      </c>
      <c r="CF29" s="294">
        <f t="shared" ca="1" si="616"/>
        <v>4</v>
      </c>
      <c r="CG29" s="294">
        <f t="shared" ca="1" si="617"/>
        <v>2</v>
      </c>
      <c r="CH29" s="288" t="e">
        <f t="shared" ca="1" si="618"/>
        <v>#VALUE!</v>
      </c>
      <c r="CI29" s="298" t="e">
        <f t="shared" ca="1" si="619"/>
        <v>#VALUE!</v>
      </c>
      <c r="CJ29" s="310" t="e">
        <f t="shared" ca="1" si="620"/>
        <v>#VALUE!</v>
      </c>
      <c r="CK29" s="304" t="e">
        <f t="shared" ca="1" si="621"/>
        <v>#VALUE!</v>
      </c>
      <c r="CL29" s="294">
        <f t="shared" ca="1" si="622"/>
        <v>4</v>
      </c>
      <c r="CM29" s="294">
        <f t="shared" ca="1" si="623"/>
        <v>2</v>
      </c>
      <c r="CN29" s="288" t="e">
        <f t="shared" ca="1" si="624"/>
        <v>#VALUE!</v>
      </c>
      <c r="CO29" s="298" t="e">
        <f t="shared" ca="1" si="625"/>
        <v>#VALUE!</v>
      </c>
      <c r="CP29" s="313" t="e">
        <f t="shared" ca="1" si="626"/>
        <v>#VALUE!</v>
      </c>
      <c r="CQ29" s="304" t="e">
        <f t="shared" ca="1" si="627"/>
        <v>#VALUE!</v>
      </c>
      <c r="CR29" s="294">
        <f t="shared" ca="1" si="628"/>
        <v>4</v>
      </c>
      <c r="CS29" s="294">
        <f t="shared" ca="1" si="629"/>
        <v>2</v>
      </c>
      <c r="CT29" s="288" t="e">
        <f t="shared" ca="1" si="630"/>
        <v>#VALUE!</v>
      </c>
      <c r="CU29" s="298" t="e">
        <f t="shared" ca="1" si="631"/>
        <v>#VALUE!</v>
      </c>
      <c r="CV29" s="316" t="e">
        <f t="shared" ca="1" si="632"/>
        <v>#VALUE!</v>
      </c>
      <c r="CW29" s="304" t="e">
        <f t="shared" ca="1" si="633"/>
        <v>#VALUE!</v>
      </c>
      <c r="CX29" s="294">
        <f t="shared" ca="1" si="634"/>
        <v>4</v>
      </c>
      <c r="CY29" s="294">
        <f t="shared" ca="1" si="635"/>
        <v>2</v>
      </c>
      <c r="CZ29" s="288" t="e">
        <f t="shared" ca="1" si="636"/>
        <v>#VALUE!</v>
      </c>
      <c r="DA29" s="298" t="e">
        <f t="shared" ca="1" si="637"/>
        <v>#VALUE!</v>
      </c>
      <c r="DB29" s="319" t="e">
        <f t="shared" ca="1" si="638"/>
        <v>#VALUE!</v>
      </c>
      <c r="DC29" s="304" t="e">
        <f t="shared" ca="1" si="639"/>
        <v>#VALUE!</v>
      </c>
      <c r="DD29" s="322" t="e">
        <f t="shared" ca="1" si="185"/>
        <v>#VALUE!</v>
      </c>
      <c r="DE29" s="283" t="e">
        <f t="shared" ca="1" si="640"/>
        <v>#VALUE!</v>
      </c>
      <c r="DF29" s="325" t="e">
        <f t="shared" ca="1" si="187"/>
        <v>#VALUE!</v>
      </c>
      <c r="DG29" s="283" t="e">
        <f ca="1">RANK(DF29,OFFSET(DF$4:DF$7,$AX29,0))&amp;$E29</f>
        <v>#VALUE!</v>
      </c>
      <c r="DH29" s="348">
        <f ca="1">COUNTIF(OFFSET($DG$4:$DG$7,$AX29,0),$DN29)</f>
        <v>0</v>
      </c>
      <c r="DI29" s="357" t="str">
        <f ca="1">IFERROR(MATCH($DN29,OFFSET($DG$4:$DG$7,$AX29,0),0),"")</f>
        <v/>
      </c>
      <c r="DJ29" s="357" t="str">
        <f t="shared" ca="1" si="641"/>
        <v/>
      </c>
      <c r="DK29" s="357" t="str">
        <f t="shared" ca="1" si="641"/>
        <v/>
      </c>
      <c r="DL29" s="357" t="str">
        <f t="shared" ca="1" si="641"/>
        <v/>
      </c>
      <c r="DM29" s="350" t="str">
        <f ca="1">CONCATENATE(DI29,DJ29,DK29,DL29)</f>
        <v/>
      </c>
      <c r="DN29" s="351" t="s">
        <v>304</v>
      </c>
      <c r="DO29" s="351" t="str">
        <f ca="1">IF(SUM(OFFSET($R$4:$R$7,$AX29,0))&lt;12,"",
IF($DH29=0,$DO28,
IF($DH29=1,OFFSET($Q$4,VALUE(DM29)-1+$AX29,0),
IF($DH29=2,OFFSET($AS$4,VALUE(MID(DM29,1,1))-1+$AX29,0)&amp;"/"&amp;OFFSET($AS$4,VALUE(MID(DM29,2,1))-1+$AX29,0),
IF($DH29=3,OFFSET($AS$4,VALUE(MID(DM29,1,1))-1+$AX29,0)&amp;"/"&amp;OFFSET($AS$4,VALUE(MID(DM29,2,1))-1+$AX29,0)&amp;"/"&amp;OFFSET($AS$4,VALUE(MID(DM29,3,1))-1+$AX29,0),
CONCATENATE(OFFSET($AS$4,$AX29,0),"/",OFFSET($AS$5,$AX29,0),"/",OFFSET($AS$6,$AX29,0),"/",OFFSET($AS$7,$AX29,0)))))))</f>
        <v/>
      </c>
      <c r="DP29" s="351" t="str">
        <f ca="1">IFERROR(OFFSET($Q$51,MATCH(RIGHT($DN29),$Q$52:$Q$59,0),MATCH(VALUE(LEFT($DN29)),$R$51:$Z$51,0)),"")</f>
        <v/>
      </c>
      <c r="DQ29" s="351" t="str">
        <f t="shared" ca="1" si="65"/>
        <v/>
      </c>
      <c r="DR29" s="353" t="str">
        <f t="shared" ca="1" si="66"/>
        <v/>
      </c>
      <c r="DS29" s="201">
        <f t="shared" ca="1" si="189"/>
        <v>0</v>
      </c>
      <c r="DT29" s="203" t="str">
        <f t="shared" ca="1" si="190"/>
        <v/>
      </c>
      <c r="DU29" s="203" t="str">
        <f t="shared" ca="1" si="642"/>
        <v/>
      </c>
      <c r="DV29" s="203" t="str">
        <f t="shared" ca="1" si="642"/>
        <v/>
      </c>
      <c r="DW29" s="203" t="str">
        <f t="shared" ca="1" si="642"/>
        <v/>
      </c>
      <c r="DX29" s="195" t="str">
        <f t="shared" ca="1" si="643"/>
        <v/>
      </c>
      <c r="DY29" s="156" t="s">
        <v>304</v>
      </c>
      <c r="DZ29" s="156" t="str">
        <f ca="1">IF(SUM(OFFSET($AC$4:$AC$7,$AX29,0))&lt;12,"",
IF($DS29=0,$DZ28,
IF($DS29=1,OFFSET($Q$4,VALUE(DX29)-1+$AX29,0),
IF($DS29=2,OFFSET($AS$4,VALUE(MID(DX29,1,1))-1+$AX29,0)&amp;"/"&amp;OFFSET($AS$4,VALUE(MID(DX29,2,1))-1+$AX29,0),
IF($DS29=3,OFFSET($AS$4,VALUE(MID(DX29,1,1))-1+$AX29,0)&amp;"/"&amp;OFFSET($AS$4,VALUE(MID(DX29,2,1))-1+$AX29,0)&amp;"/"&amp;OFFSET($AS$4,VALUE(MID(DX29,3,1))-1+$AX29,0),
CONCATENATE(OFFSET($AS$4,$AX29,0),"/",OFFSET($AS$5,$AX29,0),"/",OFFSET($AS$6,$AX29,0),"/",OFFSET($AS$7,$AX29,0)))))))</f>
        <v/>
      </c>
      <c r="EA29" s="156" t="str">
        <f ca="1">IFERROR(OFFSET($Q$51,MATCH(RIGHT($DY29),$Q$52:$Q$59,0),MATCH(VALUE(LEFT($DY29)),$AC$51:$AK$51,0)),"")</f>
        <v/>
      </c>
      <c r="EB29" s="156" t="str">
        <f t="shared" ca="1" si="70"/>
        <v/>
      </c>
      <c r="EC29" s="156" t="str">
        <f ca="1">IF(OR(AC29&lt;1,EB29=""),"",LEFT(EB29,3)&amp;IF(ISERROR(MATCH(EB29,$Q:$Q,0)),"?",""))</f>
        <v/>
      </c>
      <c r="ED29" s="270" t="str">
        <f t="shared" si="4"/>
        <v>Bra-Cos</v>
      </c>
      <c r="EE29" s="270" t="str">
        <f t="shared" si="5"/>
        <v/>
      </c>
      <c r="EF29" s="270" t="str">
        <f t="shared" si="5"/>
        <v/>
      </c>
      <c r="EG29" s="271" t="str">
        <f t="shared" si="6"/>
        <v/>
      </c>
      <c r="EH29" s="271" t="str">
        <f t="shared" si="7"/>
        <v/>
      </c>
      <c r="EI29" s="271" t="str">
        <f t="shared" si="8"/>
        <v/>
      </c>
      <c r="EJ29" s="271" t="str">
        <f t="shared" si="71"/>
        <v/>
      </c>
      <c r="EK29" s="274" t="str">
        <f t="shared" si="344"/>
        <v>Zwi</v>
      </c>
      <c r="EL29" s="272" t="str">
        <f t="shared" ca="1" si="644"/>
        <v/>
      </c>
      <c r="EM29" s="271" t="str">
        <f t="shared" ca="1" si="644"/>
        <v/>
      </c>
      <c r="EN29" s="271" t="str">
        <f t="shared" ca="1" si="644"/>
        <v/>
      </c>
      <c r="EO29" s="271" t="str">
        <f t="shared" ca="1" si="644"/>
        <v/>
      </c>
      <c r="EP29" s="272">
        <f t="shared" si="9"/>
        <v>24</v>
      </c>
      <c r="EQ29" s="272">
        <v>2</v>
      </c>
      <c r="ER29" s="272" t="str">
        <f t="shared" ca="1" si="645"/>
        <v/>
      </c>
      <c r="ES29" s="271" t="str">
        <f t="shared" ca="1" si="645"/>
        <v/>
      </c>
      <c r="ET29" s="271" t="str">
        <f t="shared" ca="1" si="645"/>
        <v/>
      </c>
      <c r="EU29" s="271" t="str">
        <f t="shared" ca="1" si="645"/>
        <v/>
      </c>
      <c r="EV29" s="273">
        <f t="shared" ca="1" si="646"/>
        <v>0</v>
      </c>
      <c r="EW29" s="272" t="str">
        <f t="shared" ca="1" si="647"/>
        <v/>
      </c>
      <c r="EX29" s="271" t="str">
        <f t="shared" ca="1" si="647"/>
        <v/>
      </c>
      <c r="EY29" s="271" t="str">
        <f t="shared" ca="1" si="647"/>
        <v/>
      </c>
      <c r="EZ29" s="271" t="str">
        <f t="shared" ca="1" si="647"/>
        <v/>
      </c>
      <c r="FA29" s="273">
        <f t="shared" ca="1" si="648"/>
        <v>0</v>
      </c>
      <c r="FB29" s="272" t="str">
        <f t="shared" ca="1" si="649"/>
        <v/>
      </c>
      <c r="FC29" s="271" t="str">
        <f t="shared" ca="1" si="649"/>
        <v/>
      </c>
      <c r="FD29" s="271" t="str">
        <f t="shared" ca="1" si="649"/>
        <v/>
      </c>
      <c r="FE29" s="271" t="str">
        <f t="shared" ca="1" si="649"/>
        <v/>
      </c>
      <c r="FF29" s="273">
        <f t="shared" ca="1" si="650"/>
        <v>0</v>
      </c>
      <c r="FG29"/>
      <c r="FI29" s="276">
        <f ca="1">RANK($EV29,OFFSET($EV$4:$EV$7,$AX29,0),0)</f>
        <v>1</v>
      </c>
      <c r="FJ29" s="282">
        <f ca="1">EV29+(IF(COUNTIF(OFFSET($FI$4:$FI$7,$AX29,0),$FI29)&gt;1,IF($AC29&gt;0,(MAX(OFFSET($AC$4:$AC$7,$AX29,0))-$AC29)*0.1,)))*10^FJ$3</f>
        <v>0</v>
      </c>
      <c r="FK29" s="304">
        <f ca="1">RANK($FJ29,OFFSET($FJ$4:$FJ$7,$AX29,0),0)</f>
        <v>1</v>
      </c>
      <c r="FL29" s="294">
        <f t="shared" ca="1" si="651"/>
        <v>4</v>
      </c>
      <c r="FM29" s="294">
        <f t="shared" ca="1" si="652"/>
        <v>2</v>
      </c>
      <c r="FN29" s="288" t="str">
        <f t="shared" ca="1" si="653"/>
        <v>04 x 01e - 02</v>
      </c>
      <c r="FO29" s="298" t="str">
        <f t="shared" ca="1" si="654"/>
        <v>1/3/4</v>
      </c>
      <c r="FP29" s="301" t="e">
        <f t="shared" ca="1" si="655"/>
        <v>#VALUE!</v>
      </c>
      <c r="FQ29" s="304" t="e">
        <f t="shared" ca="1" si="206"/>
        <v>#VALUE!</v>
      </c>
      <c r="FR29" s="294">
        <f t="shared" ca="1" si="656"/>
        <v>4</v>
      </c>
      <c r="FS29" s="294">
        <f t="shared" ca="1" si="657"/>
        <v>2</v>
      </c>
      <c r="FT29" s="288" t="e">
        <f t="shared" ca="1" si="658"/>
        <v>#VALUE!</v>
      </c>
      <c r="FU29" s="298" t="e">
        <f t="shared" ca="1" si="659"/>
        <v>#VALUE!</v>
      </c>
      <c r="FV29" s="307" t="e">
        <f t="shared" ca="1" si="660"/>
        <v>#VALUE!</v>
      </c>
      <c r="FW29" s="304" t="e">
        <f t="shared" ca="1" si="212"/>
        <v>#VALUE!</v>
      </c>
      <c r="FX29" s="294">
        <f t="shared" ca="1" si="662"/>
        <v>4</v>
      </c>
      <c r="FY29" s="294">
        <f t="shared" ca="1" si="663"/>
        <v>2</v>
      </c>
      <c r="FZ29" s="288" t="e">
        <f t="shared" ca="1" si="664"/>
        <v>#VALUE!</v>
      </c>
      <c r="GA29" s="298" t="e">
        <f t="shared" ca="1" si="665"/>
        <v>#VALUE!</v>
      </c>
      <c r="GB29" s="310" t="e">
        <f t="shared" ca="1" si="666"/>
        <v>#VALUE!</v>
      </c>
      <c r="GC29" s="304" t="e">
        <f t="shared" ca="1" si="667"/>
        <v>#VALUE!</v>
      </c>
      <c r="GD29" s="294">
        <f t="shared" ca="1" si="668"/>
        <v>4</v>
      </c>
      <c r="GE29" s="294">
        <f t="shared" ca="1" si="669"/>
        <v>2</v>
      </c>
      <c r="GF29" s="288" t="e">
        <f t="shared" ca="1" si="670"/>
        <v>#VALUE!</v>
      </c>
      <c r="GG29" s="298" t="e">
        <f t="shared" ca="1" si="671"/>
        <v>#VALUE!</v>
      </c>
      <c r="GH29" s="313" t="e">
        <f t="shared" ca="1" si="672"/>
        <v>#VALUE!</v>
      </c>
      <c r="GI29" s="304" t="e">
        <f t="shared" ca="1" si="673"/>
        <v>#VALUE!</v>
      </c>
      <c r="GJ29" s="294">
        <f t="shared" ca="1" si="674"/>
        <v>4</v>
      </c>
      <c r="GK29" s="294">
        <f t="shared" ca="1" si="675"/>
        <v>2</v>
      </c>
      <c r="GL29" s="288" t="e">
        <f t="shared" ca="1" si="676"/>
        <v>#VALUE!</v>
      </c>
      <c r="GM29" s="298" t="e">
        <f t="shared" ca="1" si="677"/>
        <v>#VALUE!</v>
      </c>
      <c r="GN29" s="316" t="e">
        <f t="shared" ca="1" si="678"/>
        <v>#VALUE!</v>
      </c>
      <c r="GO29" s="304" t="e">
        <f t="shared" ca="1" si="679"/>
        <v>#VALUE!</v>
      </c>
      <c r="GP29" s="294">
        <f t="shared" ca="1" si="680"/>
        <v>4</v>
      </c>
      <c r="GQ29" s="294">
        <f t="shared" ca="1" si="681"/>
        <v>2</v>
      </c>
      <c r="GR29" s="288" t="e">
        <f t="shared" ca="1" si="682"/>
        <v>#VALUE!</v>
      </c>
      <c r="GS29" s="298" t="e">
        <f t="shared" ca="1" si="683"/>
        <v>#VALUE!</v>
      </c>
      <c r="GT29" s="319" t="e">
        <f t="shared" ca="1" si="684"/>
        <v>#VALUE!</v>
      </c>
      <c r="GU29" s="304" t="e">
        <f t="shared" ca="1" si="685"/>
        <v>#VALUE!</v>
      </c>
      <c r="GV29" s="322" t="e">
        <f ca="1">GT29+IF(COUNTIF(OFFSET($GU$4:$GU$7,$AX29,0),GU29)&gt;1,FA29*10^GV$3)</f>
        <v>#VALUE!</v>
      </c>
      <c r="GW29" s="283" t="e">
        <f t="shared" ca="1" si="686"/>
        <v>#VALUE!</v>
      </c>
      <c r="GX29" s="325" t="e">
        <f ca="1">GV29+IF(COUNTIF(OFFSET($GW$4:$GW$7,$AX29,0),GW29)&gt;1,FF29*10^GX$3)</f>
        <v>#VALUE!</v>
      </c>
      <c r="GY29" s="283" t="e">
        <f ca="1">RANK(GX29,OFFSET(GX$4:GX$7,$AX29,0))&amp;$E29</f>
        <v>#VALUE!</v>
      </c>
      <c r="GZ29"/>
      <c r="HA29"/>
      <c r="HB29"/>
      <c r="HC29"/>
      <c r="HD29"/>
      <c r="HE29"/>
      <c r="HF29"/>
      <c r="HG29"/>
      <c r="HH29"/>
    </row>
    <row r="30" spans="1:216" x14ac:dyDescent="0.25">
      <c r="A30" s="41">
        <v>26</v>
      </c>
      <c r="B30" s="42">
        <v>43273</v>
      </c>
      <c r="C30" s="43">
        <v>0.83333333333333337</v>
      </c>
      <c r="D30" s="44" t="s">
        <v>257</v>
      </c>
      <c r="E30" s="74" t="s">
        <v>137</v>
      </c>
      <c r="F30" s="212" t="s">
        <v>270</v>
      </c>
      <c r="G30" s="213" t="s">
        <v>126</v>
      </c>
      <c r="H30" s="56"/>
      <c r="I30" s="57"/>
      <c r="J30" s="49"/>
      <c r="K30" s="50" t="str">
        <f t="shared" si="0"/>
        <v/>
      </c>
      <c r="L30" s="51">
        <v>10</v>
      </c>
      <c r="M30" s="49"/>
      <c r="N30" s="58"/>
      <c r="O30" s="59"/>
      <c r="P30" s="60" t="s">
        <v>158</v>
      </c>
      <c r="Q30" s="258" t="s">
        <v>269</v>
      </c>
      <c r="R30" s="382">
        <f t="shared" ca="1" si="590"/>
        <v>0</v>
      </c>
      <c r="S30" s="382">
        <f t="shared" ca="1" si="124"/>
        <v>0</v>
      </c>
      <c r="T30" s="382">
        <f t="shared" ca="1" si="125"/>
        <v>0</v>
      </c>
      <c r="U30" s="382">
        <f t="shared" ca="1" si="126"/>
        <v>0</v>
      </c>
      <c r="V30" s="383">
        <f t="shared" ca="1" si="591"/>
        <v>0</v>
      </c>
      <c r="W30" s="384">
        <f t="shared" ca="1" si="592"/>
        <v>0</v>
      </c>
      <c r="X30" s="385">
        <f t="shared" ca="1" si="129"/>
        <v>0</v>
      </c>
      <c r="Y30" s="386">
        <f t="shared" ca="1" si="593"/>
        <v>0</v>
      </c>
      <c r="Z30" s="387" t="str">
        <f ca="1">IF(SUM(OFFSET(R$4:R$7,$AX30,0))=0,"",IFERROR(DG30,"")&amp;IF(SUM(OFFSET(R$4:R$7,$AX30,0))&lt;12,"?",""))</f>
        <v/>
      </c>
      <c r="AA30" s="50" t="str">
        <f ca="1">IF(AK30="","",(IF(V30=AG30,1)+IF(W30=AH30,1)+IF(X30=AI30,1)+IF(Y30=AJ30,1)+IF(Z30=AK30,1))/5*AB30)</f>
        <v/>
      </c>
      <c r="AB30" s="390">
        <v>5</v>
      </c>
      <c r="AC30" s="388">
        <f t="shared" ca="1" si="131"/>
        <v>0</v>
      </c>
      <c r="AD30" s="382">
        <f t="shared" ca="1" si="132"/>
        <v>0</v>
      </c>
      <c r="AE30" s="382">
        <f t="shared" ca="1" si="133"/>
        <v>0</v>
      </c>
      <c r="AF30" s="382">
        <f t="shared" ca="1" si="134"/>
        <v>0</v>
      </c>
      <c r="AG30" s="383">
        <f t="shared" ca="1" si="135"/>
        <v>0</v>
      </c>
      <c r="AH30" s="384">
        <f t="shared" ca="1" si="136"/>
        <v>0</v>
      </c>
      <c r="AI30" s="385">
        <f t="shared" ca="1" si="594"/>
        <v>0</v>
      </c>
      <c r="AJ30" s="386">
        <f t="shared" ca="1" si="138"/>
        <v>0</v>
      </c>
      <c r="AK30" s="389" t="str">
        <f ca="1">IF(SUM(OFFSET(AC$4:AC$7,$AX30,0))=0,"",IFERROR($GY30,"")&amp;IF(SUM(OFFSET(AC$4:AC$7,$AX30,0))&lt;12,"?",""))</f>
        <v/>
      </c>
      <c r="AL30" s="270" t="str">
        <f t="shared" si="1"/>
        <v>Ser-Zwi</v>
      </c>
      <c r="AM30" s="270" t="str">
        <f t="shared" si="2"/>
        <v/>
      </c>
      <c r="AN30" s="270" t="str">
        <f t="shared" si="2"/>
        <v/>
      </c>
      <c r="AO30" s="271" t="str">
        <f t="shared" si="27"/>
        <v/>
      </c>
      <c r="AP30" s="271" t="str">
        <f t="shared" si="28"/>
        <v/>
      </c>
      <c r="AQ30" s="271" t="str">
        <f t="shared" si="29"/>
        <v/>
      </c>
      <c r="AR30" s="271" t="str">
        <f t="shared" si="30"/>
        <v/>
      </c>
      <c r="AS30" s="274" t="str">
        <f t="shared" si="295"/>
        <v>Cos</v>
      </c>
      <c r="AT30" s="272" t="str">
        <f t="shared" ca="1" si="595"/>
        <v/>
      </c>
      <c r="AU30" s="271" t="str">
        <f t="shared" ca="1" si="595"/>
        <v/>
      </c>
      <c r="AV30" s="271" t="str">
        <f t="shared" ca="1" si="595"/>
        <v/>
      </c>
      <c r="AW30" s="271" t="str">
        <f t="shared" ca="1" si="595"/>
        <v/>
      </c>
      <c r="AX30" s="272">
        <f t="shared" si="3"/>
        <v>24</v>
      </c>
      <c r="AY30" s="272">
        <v>3</v>
      </c>
      <c r="AZ30" s="272" t="str">
        <f t="shared" ca="1" si="596"/>
        <v/>
      </c>
      <c r="BA30" s="271" t="str">
        <f t="shared" ca="1" si="596"/>
        <v/>
      </c>
      <c r="BB30" s="271" t="str">
        <f t="shared" ca="1" si="596"/>
        <v/>
      </c>
      <c r="BC30" s="271" t="str">
        <f t="shared" ca="1" si="596"/>
        <v/>
      </c>
      <c r="BD30" s="273">
        <f t="shared" ca="1" si="597"/>
        <v>0</v>
      </c>
      <c r="BE30" s="272" t="str">
        <f t="shared" ca="1" si="598"/>
        <v/>
      </c>
      <c r="BF30" s="271" t="str">
        <f t="shared" ca="1" si="598"/>
        <v/>
      </c>
      <c r="BG30" s="271" t="str">
        <f t="shared" ca="1" si="598"/>
        <v/>
      </c>
      <c r="BH30" s="271" t="str">
        <f t="shared" ca="1" si="598"/>
        <v/>
      </c>
      <c r="BI30" s="273">
        <f t="shared" ca="1" si="599"/>
        <v>0</v>
      </c>
      <c r="BJ30" s="272" t="str">
        <f t="shared" ca="1" si="600"/>
        <v/>
      </c>
      <c r="BK30" s="271" t="str">
        <f t="shared" ca="1" si="600"/>
        <v/>
      </c>
      <c r="BL30" s="271" t="str">
        <f t="shared" ca="1" si="600"/>
        <v/>
      </c>
      <c r="BM30" s="271" t="str">
        <f t="shared" ca="1" si="600"/>
        <v/>
      </c>
      <c r="BN30" s="273">
        <f t="shared" ca="1" si="601"/>
        <v>0</v>
      </c>
      <c r="BO30"/>
      <c r="BQ30" s="276">
        <f t="shared" ca="1" si="602"/>
        <v>1</v>
      </c>
      <c r="BR30" s="282">
        <f ca="1">BD30+(IF(COUNTIF(OFFSET($BQ$4:$BQ$7,$AX30,0),$BQ30)&gt;1,IF($R30&gt;0,(MAX(OFFSET($R$4:$R$7,$AX30,0))-$R30)*0.1,)))*10^BR$3</f>
        <v>0</v>
      </c>
      <c r="BS30" s="304">
        <f t="shared" ca="1" si="603"/>
        <v>1</v>
      </c>
      <c r="BT30" s="294">
        <f t="shared" ca="1" si="604"/>
        <v>4</v>
      </c>
      <c r="BU30" s="294">
        <f t="shared" ca="1" si="605"/>
        <v>3</v>
      </c>
      <c r="BV30" s="288" t="str">
        <f t="shared" ca="1" si="606"/>
        <v>04 x 01e - 03</v>
      </c>
      <c r="BW30" s="298" t="str">
        <f t="shared" ca="1" si="607"/>
        <v>1/2/4</v>
      </c>
      <c r="BX30" s="301" t="e">
        <f t="shared" ca="1" si="608"/>
        <v>#VALUE!</v>
      </c>
      <c r="BY30" s="304" t="e">
        <f t="shared" ca="1" si="609"/>
        <v>#VALUE!</v>
      </c>
      <c r="BZ30" s="294">
        <f t="shared" ca="1" si="610"/>
        <v>4</v>
      </c>
      <c r="CA30" s="294">
        <f t="shared" ca="1" si="611"/>
        <v>3</v>
      </c>
      <c r="CB30" s="288" t="e">
        <f t="shared" ca="1" si="612"/>
        <v>#VALUE!</v>
      </c>
      <c r="CC30" s="298" t="e">
        <f t="shared" ca="1" si="613"/>
        <v>#VALUE!</v>
      </c>
      <c r="CD30" s="307" t="e">
        <f t="shared" ca="1" si="614"/>
        <v>#VALUE!</v>
      </c>
      <c r="CE30" s="304" t="e">
        <f t="shared" ca="1" si="615"/>
        <v>#VALUE!</v>
      </c>
      <c r="CF30" s="294">
        <f t="shared" ca="1" si="616"/>
        <v>4</v>
      </c>
      <c r="CG30" s="294">
        <f t="shared" ca="1" si="617"/>
        <v>3</v>
      </c>
      <c r="CH30" s="288" t="e">
        <f t="shared" ca="1" si="618"/>
        <v>#VALUE!</v>
      </c>
      <c r="CI30" s="298" t="e">
        <f t="shared" ca="1" si="619"/>
        <v>#VALUE!</v>
      </c>
      <c r="CJ30" s="310" t="e">
        <f t="shared" ca="1" si="620"/>
        <v>#VALUE!</v>
      </c>
      <c r="CK30" s="304" t="e">
        <f t="shared" ca="1" si="621"/>
        <v>#VALUE!</v>
      </c>
      <c r="CL30" s="294">
        <f t="shared" ca="1" si="622"/>
        <v>4</v>
      </c>
      <c r="CM30" s="294">
        <f t="shared" ca="1" si="623"/>
        <v>3</v>
      </c>
      <c r="CN30" s="288" t="e">
        <f t="shared" ca="1" si="624"/>
        <v>#VALUE!</v>
      </c>
      <c r="CO30" s="298" t="e">
        <f t="shared" ca="1" si="625"/>
        <v>#VALUE!</v>
      </c>
      <c r="CP30" s="313" t="e">
        <f t="shared" ca="1" si="626"/>
        <v>#VALUE!</v>
      </c>
      <c r="CQ30" s="304" t="e">
        <f t="shared" ca="1" si="627"/>
        <v>#VALUE!</v>
      </c>
      <c r="CR30" s="294">
        <f t="shared" ca="1" si="628"/>
        <v>4</v>
      </c>
      <c r="CS30" s="294">
        <f t="shared" ca="1" si="629"/>
        <v>3</v>
      </c>
      <c r="CT30" s="288" t="e">
        <f t="shared" ca="1" si="630"/>
        <v>#VALUE!</v>
      </c>
      <c r="CU30" s="298" t="e">
        <f t="shared" ca="1" si="631"/>
        <v>#VALUE!</v>
      </c>
      <c r="CV30" s="316" t="e">
        <f t="shared" ca="1" si="632"/>
        <v>#VALUE!</v>
      </c>
      <c r="CW30" s="304" t="e">
        <f t="shared" ca="1" si="633"/>
        <v>#VALUE!</v>
      </c>
      <c r="CX30" s="294">
        <f t="shared" ca="1" si="634"/>
        <v>4</v>
      </c>
      <c r="CY30" s="294">
        <f t="shared" ca="1" si="635"/>
        <v>3</v>
      </c>
      <c r="CZ30" s="288" t="e">
        <f t="shared" ca="1" si="636"/>
        <v>#VALUE!</v>
      </c>
      <c r="DA30" s="298" t="e">
        <f t="shared" ca="1" si="637"/>
        <v>#VALUE!</v>
      </c>
      <c r="DB30" s="319" t="e">
        <f t="shared" ca="1" si="638"/>
        <v>#VALUE!</v>
      </c>
      <c r="DC30" s="304" t="e">
        <f t="shared" ca="1" si="639"/>
        <v>#VALUE!</v>
      </c>
      <c r="DD30" s="322" t="e">
        <f t="shared" ca="1" si="185"/>
        <v>#VALUE!</v>
      </c>
      <c r="DE30" s="283" t="e">
        <f t="shared" ca="1" si="640"/>
        <v>#VALUE!</v>
      </c>
      <c r="DF30" s="325" t="e">
        <f t="shared" ca="1" si="187"/>
        <v>#VALUE!</v>
      </c>
      <c r="DG30" s="283" t="e">
        <f ca="1">RANK(DF30,OFFSET(DF$4:DF$7,$AX30,0))&amp;$E30</f>
        <v>#VALUE!</v>
      </c>
      <c r="DH30" s="348">
        <f ca="1">COUNTIF(OFFSET($DG$4:$DG$7,$AX30,0),$DN30)</f>
        <v>0</v>
      </c>
      <c r="DI30" s="357" t="str">
        <f ca="1">IFERROR(MATCH($DN30,OFFSET($DG$4:$DG$7,$AX30,0),0),"")</f>
        <v/>
      </c>
      <c r="DJ30" s="357" t="str">
        <f t="shared" ca="1" si="641"/>
        <v/>
      </c>
      <c r="DK30" s="357" t="str">
        <f t="shared" ca="1" si="641"/>
        <v/>
      </c>
      <c r="DL30" s="357" t="str">
        <f t="shared" ca="1" si="641"/>
        <v/>
      </c>
      <c r="DM30" s="350" t="str">
        <f ca="1">CONCATENATE(DI30,DJ30,DK30,DL30)</f>
        <v/>
      </c>
      <c r="DN30" s="351" t="s">
        <v>344</v>
      </c>
      <c r="DO30" s="351" t="str">
        <f ca="1">IF(SUM(OFFSET($R$4:$R$7,$AX30,0))&lt;12,"",
IF($DH30=0,$DO29,
IF($DH30=1,OFFSET($Q$4,VALUE(DM30)-1+$AX30,0),
IF($DH30=2,OFFSET($AS$4,VALUE(MID(DM30,1,1))-1+$AX30,0)&amp;"/"&amp;OFFSET($AS$4,VALUE(MID(DM30,2,1))-1+$AX30,0),
IF($DH30=3,OFFSET($AS$4,VALUE(MID(DM30,1,1))-1+$AX30,0)&amp;"/"&amp;OFFSET($AS$4,VALUE(MID(DM30,2,1))-1+$AX30,0)&amp;"/"&amp;OFFSET($AS$4,VALUE(MID(DM30,3,1))-1+$AX30,0),
CONCATENATE(OFFSET($AS$4,$AX30,0),"/",OFFSET($AS$5,$AX30,0),"/",OFFSET($AS$6,$AX30,0),"/",OFFSET($AS$7,$AX30,0)))))))</f>
        <v/>
      </c>
      <c r="DP30" s="351" t="str">
        <f ca="1">IFERROR(OFFSET($Q$51,MATCH(RIGHT($DN30),$Q$52:$Q$59,0),MATCH(VALUE(LEFT($DN30)),$R$51:$Z$51,0)),"")</f>
        <v/>
      </c>
      <c r="DQ30" s="351" t="str">
        <f t="shared" ca="1" si="65"/>
        <v/>
      </c>
      <c r="DR30" s="353" t="str">
        <f t="shared" ca="1" si="66"/>
        <v/>
      </c>
      <c r="DS30" s="201">
        <f t="shared" ca="1" si="189"/>
        <v>0</v>
      </c>
      <c r="DT30" s="203" t="str">
        <f t="shared" ca="1" si="190"/>
        <v/>
      </c>
      <c r="DU30" s="203" t="str">
        <f t="shared" ca="1" si="642"/>
        <v/>
      </c>
      <c r="DV30" s="203" t="str">
        <f t="shared" ca="1" si="642"/>
        <v/>
      </c>
      <c r="DW30" s="203" t="str">
        <f t="shared" ca="1" si="642"/>
        <v/>
      </c>
      <c r="DX30" s="195" t="str">
        <f t="shared" ca="1" si="643"/>
        <v/>
      </c>
      <c r="DY30" s="156" t="s">
        <v>344</v>
      </c>
      <c r="DZ30" s="156" t="str">
        <f ca="1">IF(SUM(OFFSET($AC$4:$AC$7,$AX30,0))&lt;12,"",
IF($DS30=0,$DZ29,
IF($DS30=1,OFFSET($Q$4,VALUE(DX30)-1+$AX30,0),
IF($DS30=2,OFFSET($AS$4,VALUE(MID(DX30,1,1))-1+$AX30,0)&amp;"/"&amp;OFFSET($AS$4,VALUE(MID(DX30,2,1))-1+$AX30,0),
IF($DS30=3,OFFSET($AS$4,VALUE(MID(DX30,1,1))-1+$AX30,0)&amp;"/"&amp;OFFSET($AS$4,VALUE(MID(DX30,2,1))-1+$AX30,0)&amp;"/"&amp;OFFSET($AS$4,VALUE(MID(DX30,3,1))-1+$AX30,0),
CONCATENATE(OFFSET($AS$4,$AX30,0),"/",OFFSET($AS$5,$AX30,0),"/",OFFSET($AS$6,$AX30,0),"/",OFFSET($AS$7,$AX30,0)))))))</f>
        <v/>
      </c>
      <c r="EA30" s="156" t="str">
        <f ca="1">IFERROR(OFFSET($Q$51,MATCH(RIGHT($DY30),$Q$52:$Q$59,0),MATCH(VALUE(LEFT($DY30)),$AC$51:$AK$51,0)),"")</f>
        <v/>
      </c>
      <c r="EB30" s="156" t="str">
        <f t="shared" ca="1" si="70"/>
        <v/>
      </c>
      <c r="EC30" s="156" t="str">
        <f ca="1">IF(OR(AC30&lt;1,EB30=""),"",LEFT(EB30,3)&amp;IF(ISERROR(MATCH(EB30,$Q:$Q,0)),"?",""))</f>
        <v/>
      </c>
      <c r="ED30" s="270" t="str">
        <f t="shared" si="4"/>
        <v>Ser-Zwi</v>
      </c>
      <c r="EE30" s="270" t="str">
        <f t="shared" si="5"/>
        <v/>
      </c>
      <c r="EF30" s="270" t="str">
        <f t="shared" si="5"/>
        <v/>
      </c>
      <c r="EG30" s="271" t="str">
        <f t="shared" si="6"/>
        <v/>
      </c>
      <c r="EH30" s="271" t="str">
        <f t="shared" si="7"/>
        <v/>
      </c>
      <c r="EI30" s="271" t="str">
        <f t="shared" si="8"/>
        <v/>
      </c>
      <c r="EJ30" s="271" t="str">
        <f t="shared" si="71"/>
        <v/>
      </c>
      <c r="EK30" s="274" t="str">
        <f t="shared" si="344"/>
        <v>Cos</v>
      </c>
      <c r="EL30" s="272" t="str">
        <f t="shared" ca="1" si="644"/>
        <v/>
      </c>
      <c r="EM30" s="271" t="str">
        <f t="shared" ca="1" si="644"/>
        <v/>
      </c>
      <c r="EN30" s="271" t="str">
        <f t="shared" ca="1" si="644"/>
        <v/>
      </c>
      <c r="EO30" s="271" t="str">
        <f t="shared" ca="1" si="644"/>
        <v/>
      </c>
      <c r="EP30" s="272">
        <f t="shared" si="9"/>
        <v>24</v>
      </c>
      <c r="EQ30" s="272">
        <v>3</v>
      </c>
      <c r="ER30" s="272" t="str">
        <f t="shared" ca="1" si="645"/>
        <v/>
      </c>
      <c r="ES30" s="271" t="str">
        <f t="shared" ca="1" si="645"/>
        <v/>
      </c>
      <c r="ET30" s="271" t="str">
        <f t="shared" ca="1" si="645"/>
        <v/>
      </c>
      <c r="EU30" s="271" t="str">
        <f t="shared" ca="1" si="645"/>
        <v/>
      </c>
      <c r="EV30" s="273">
        <f t="shared" ca="1" si="646"/>
        <v>0</v>
      </c>
      <c r="EW30" s="272" t="str">
        <f t="shared" ca="1" si="647"/>
        <v/>
      </c>
      <c r="EX30" s="271" t="str">
        <f t="shared" ca="1" si="647"/>
        <v/>
      </c>
      <c r="EY30" s="271" t="str">
        <f t="shared" ca="1" si="647"/>
        <v/>
      </c>
      <c r="EZ30" s="271" t="str">
        <f t="shared" ca="1" si="647"/>
        <v/>
      </c>
      <c r="FA30" s="273">
        <f t="shared" ca="1" si="648"/>
        <v>0</v>
      </c>
      <c r="FB30" s="272" t="str">
        <f t="shared" ca="1" si="649"/>
        <v/>
      </c>
      <c r="FC30" s="271" t="str">
        <f t="shared" ca="1" si="649"/>
        <v/>
      </c>
      <c r="FD30" s="271" t="str">
        <f t="shared" ca="1" si="649"/>
        <v/>
      </c>
      <c r="FE30" s="271" t="str">
        <f t="shared" ca="1" si="649"/>
        <v/>
      </c>
      <c r="FF30" s="273">
        <f t="shared" ca="1" si="650"/>
        <v>0</v>
      </c>
      <c r="FG30"/>
      <c r="FI30" s="276">
        <f ca="1">RANK($EV30,OFFSET($EV$4:$EV$7,$AX30,0),0)</f>
        <v>1</v>
      </c>
      <c r="FJ30" s="282">
        <f ca="1">EV30+(IF(COUNTIF(OFFSET($FI$4:$FI$7,$AX30,0),$FI30)&gt;1,IF($AC30&gt;0,(MAX(OFFSET($AC$4:$AC$7,$AX30,0))-$AC30)*0.1,)))*10^FJ$3</f>
        <v>0</v>
      </c>
      <c r="FK30" s="304">
        <f ca="1">RANK($FJ30,OFFSET($FJ$4:$FJ$7,$AX30,0),0)</f>
        <v>1</v>
      </c>
      <c r="FL30" s="294">
        <f t="shared" ca="1" si="651"/>
        <v>4</v>
      </c>
      <c r="FM30" s="294">
        <f t="shared" ca="1" si="652"/>
        <v>3</v>
      </c>
      <c r="FN30" s="288" t="str">
        <f t="shared" ca="1" si="653"/>
        <v>04 x 01e - 03</v>
      </c>
      <c r="FO30" s="298" t="str">
        <f t="shared" ca="1" si="654"/>
        <v>1/2/4</v>
      </c>
      <c r="FP30" s="301" t="e">
        <f t="shared" ca="1" si="655"/>
        <v>#VALUE!</v>
      </c>
      <c r="FQ30" s="304" t="e">
        <f t="shared" ca="1" si="206"/>
        <v>#VALUE!</v>
      </c>
      <c r="FR30" s="294">
        <f t="shared" ca="1" si="656"/>
        <v>4</v>
      </c>
      <c r="FS30" s="294">
        <f t="shared" ca="1" si="657"/>
        <v>3</v>
      </c>
      <c r="FT30" s="288" t="e">
        <f t="shared" ca="1" si="658"/>
        <v>#VALUE!</v>
      </c>
      <c r="FU30" s="298" t="e">
        <f t="shared" ca="1" si="659"/>
        <v>#VALUE!</v>
      </c>
      <c r="FV30" s="307" t="e">
        <f t="shared" ca="1" si="660"/>
        <v>#VALUE!</v>
      </c>
      <c r="FW30" s="304" t="e">
        <f t="shared" ca="1" si="212"/>
        <v>#VALUE!</v>
      </c>
      <c r="FX30" s="294">
        <f t="shared" ca="1" si="662"/>
        <v>4</v>
      </c>
      <c r="FY30" s="294">
        <f t="shared" ca="1" si="663"/>
        <v>3</v>
      </c>
      <c r="FZ30" s="288" t="e">
        <f t="shared" ca="1" si="664"/>
        <v>#VALUE!</v>
      </c>
      <c r="GA30" s="298" t="e">
        <f t="shared" ca="1" si="665"/>
        <v>#VALUE!</v>
      </c>
      <c r="GB30" s="310" t="e">
        <f t="shared" ca="1" si="666"/>
        <v>#VALUE!</v>
      </c>
      <c r="GC30" s="304" t="e">
        <f t="shared" ca="1" si="667"/>
        <v>#VALUE!</v>
      </c>
      <c r="GD30" s="294">
        <f t="shared" ca="1" si="668"/>
        <v>4</v>
      </c>
      <c r="GE30" s="294">
        <f t="shared" ca="1" si="669"/>
        <v>3</v>
      </c>
      <c r="GF30" s="288" t="e">
        <f t="shared" ca="1" si="670"/>
        <v>#VALUE!</v>
      </c>
      <c r="GG30" s="298" t="e">
        <f t="shared" ca="1" si="671"/>
        <v>#VALUE!</v>
      </c>
      <c r="GH30" s="313" t="e">
        <f t="shared" ca="1" si="672"/>
        <v>#VALUE!</v>
      </c>
      <c r="GI30" s="304" t="e">
        <f t="shared" ca="1" si="673"/>
        <v>#VALUE!</v>
      </c>
      <c r="GJ30" s="294">
        <f t="shared" ca="1" si="674"/>
        <v>4</v>
      </c>
      <c r="GK30" s="294">
        <f t="shared" ca="1" si="675"/>
        <v>3</v>
      </c>
      <c r="GL30" s="288" t="e">
        <f t="shared" ca="1" si="676"/>
        <v>#VALUE!</v>
      </c>
      <c r="GM30" s="298" t="e">
        <f t="shared" ca="1" si="677"/>
        <v>#VALUE!</v>
      </c>
      <c r="GN30" s="316" t="e">
        <f t="shared" ca="1" si="678"/>
        <v>#VALUE!</v>
      </c>
      <c r="GO30" s="304" t="e">
        <f t="shared" ca="1" si="679"/>
        <v>#VALUE!</v>
      </c>
      <c r="GP30" s="294">
        <f t="shared" ca="1" si="680"/>
        <v>4</v>
      </c>
      <c r="GQ30" s="294">
        <f t="shared" ca="1" si="681"/>
        <v>3</v>
      </c>
      <c r="GR30" s="288" t="e">
        <f t="shared" ca="1" si="682"/>
        <v>#VALUE!</v>
      </c>
      <c r="GS30" s="298" t="e">
        <f t="shared" ca="1" si="683"/>
        <v>#VALUE!</v>
      </c>
      <c r="GT30" s="319" t="e">
        <f t="shared" ca="1" si="684"/>
        <v>#VALUE!</v>
      </c>
      <c r="GU30" s="304" t="e">
        <f t="shared" ca="1" si="685"/>
        <v>#VALUE!</v>
      </c>
      <c r="GV30" s="322" t="e">
        <f ca="1">GT30+IF(COUNTIF(OFFSET($GU$4:$GU$7,$AX30,0),GU30)&gt;1,FA30*10^GV$3)</f>
        <v>#VALUE!</v>
      </c>
      <c r="GW30" s="283" t="e">
        <f t="shared" ca="1" si="686"/>
        <v>#VALUE!</v>
      </c>
      <c r="GX30" s="325" t="e">
        <f ca="1">GV30+IF(COUNTIF(OFFSET($GW$4:$GW$7,$AX30,0),GW30)&gt;1,FF30*10^GX$3)</f>
        <v>#VALUE!</v>
      </c>
      <c r="GY30" s="283" t="e">
        <f ca="1">RANK(GX30,OFFSET(GX$4:GX$7,$AX30,0))&amp;$E30</f>
        <v>#VALUE!</v>
      </c>
      <c r="GZ30"/>
      <c r="HA30"/>
      <c r="HB30"/>
      <c r="HC30"/>
      <c r="HD30"/>
      <c r="HE30"/>
      <c r="HF30"/>
      <c r="HG30"/>
      <c r="HH30"/>
    </row>
    <row r="31" spans="1:216" x14ac:dyDescent="0.25">
      <c r="A31" s="41">
        <v>41</v>
      </c>
      <c r="B31" s="42">
        <v>43278</v>
      </c>
      <c r="C31" s="43">
        <v>0.83333333333333337</v>
      </c>
      <c r="D31" s="44" t="s">
        <v>248</v>
      </c>
      <c r="E31" s="74" t="s">
        <v>137</v>
      </c>
      <c r="F31" s="212" t="s">
        <v>270</v>
      </c>
      <c r="G31" s="213" t="s">
        <v>271</v>
      </c>
      <c r="H31" s="56"/>
      <c r="I31" s="57"/>
      <c r="J31" s="49"/>
      <c r="K31" s="50" t="str">
        <f t="shared" si="0"/>
        <v/>
      </c>
      <c r="L31" s="51">
        <v>10</v>
      </c>
      <c r="M31" s="49"/>
      <c r="N31" s="58"/>
      <c r="O31" s="59"/>
      <c r="P31" s="60" t="s">
        <v>159</v>
      </c>
      <c r="Q31" s="258" t="s">
        <v>270</v>
      </c>
      <c r="R31" s="382">
        <f t="shared" ca="1" si="590"/>
        <v>0</v>
      </c>
      <c r="S31" s="382">
        <f t="shared" ca="1" si="124"/>
        <v>0</v>
      </c>
      <c r="T31" s="382">
        <f t="shared" ca="1" si="125"/>
        <v>0</v>
      </c>
      <c r="U31" s="382">
        <f t="shared" ca="1" si="126"/>
        <v>0</v>
      </c>
      <c r="V31" s="383">
        <f t="shared" ca="1" si="591"/>
        <v>0</v>
      </c>
      <c r="W31" s="384">
        <f t="shared" ca="1" si="592"/>
        <v>0</v>
      </c>
      <c r="X31" s="385">
        <f t="shared" ca="1" si="129"/>
        <v>0</v>
      </c>
      <c r="Y31" s="386">
        <f t="shared" ca="1" si="593"/>
        <v>0</v>
      </c>
      <c r="Z31" s="387" t="str">
        <f ca="1">IF(SUM(OFFSET(R$4:R$7,$AX31,0))=0,"",IFERROR(DG31,"")&amp;IF(SUM(OFFSET(R$4:R$7,$AX31,0))&lt;12,"?",""))</f>
        <v/>
      </c>
      <c r="AA31" s="50" t="str">
        <f ca="1">IF(AK31="","",(IF(V31=AG31,1)+IF(W31=AH31,1)+IF(X31=AI31,1)+IF(Y31=AJ31,1)+IF(Z31=AK31,1))/5*AB31)</f>
        <v/>
      </c>
      <c r="AB31" s="390">
        <v>5</v>
      </c>
      <c r="AC31" s="388">
        <f t="shared" ca="1" si="131"/>
        <v>0</v>
      </c>
      <c r="AD31" s="382">
        <f t="shared" ca="1" si="132"/>
        <v>0</v>
      </c>
      <c r="AE31" s="382">
        <f t="shared" ca="1" si="133"/>
        <v>0</v>
      </c>
      <c r="AF31" s="382">
        <f t="shared" ca="1" si="134"/>
        <v>0</v>
      </c>
      <c r="AG31" s="383">
        <f t="shared" ca="1" si="135"/>
        <v>0</v>
      </c>
      <c r="AH31" s="384">
        <f t="shared" ca="1" si="136"/>
        <v>0</v>
      </c>
      <c r="AI31" s="385">
        <f t="shared" ca="1" si="594"/>
        <v>0</v>
      </c>
      <c r="AJ31" s="386">
        <f t="shared" ca="1" si="138"/>
        <v>0</v>
      </c>
      <c r="AK31" s="389" t="str">
        <f ca="1">IF(SUM(OFFSET(AC$4:AC$7,$AX31,0))=0,"",IFERROR($GY31,"")&amp;IF(SUM(OFFSET(AC$4:AC$7,$AX31,0))&lt;12,"?",""))</f>
        <v/>
      </c>
      <c r="AL31" s="270" t="str">
        <f t="shared" si="1"/>
        <v>Ser-Bra</v>
      </c>
      <c r="AM31" s="270" t="str">
        <f t="shared" si="2"/>
        <v/>
      </c>
      <c r="AN31" s="270" t="str">
        <f t="shared" si="2"/>
        <v/>
      </c>
      <c r="AO31" s="271" t="str">
        <f t="shared" si="27"/>
        <v/>
      </c>
      <c r="AP31" s="271" t="str">
        <f t="shared" si="28"/>
        <v/>
      </c>
      <c r="AQ31" s="271" t="str">
        <f t="shared" si="29"/>
        <v/>
      </c>
      <c r="AR31" s="271" t="str">
        <f t="shared" si="30"/>
        <v/>
      </c>
      <c r="AS31" s="274" t="str">
        <f t="shared" si="295"/>
        <v>Ser</v>
      </c>
      <c r="AT31" s="272" t="str">
        <f t="shared" ca="1" si="595"/>
        <v/>
      </c>
      <c r="AU31" s="271" t="str">
        <f t="shared" ca="1" si="595"/>
        <v/>
      </c>
      <c r="AV31" s="271" t="str">
        <f t="shared" ca="1" si="595"/>
        <v/>
      </c>
      <c r="AW31" s="271" t="str">
        <f t="shared" ca="1" si="595"/>
        <v/>
      </c>
      <c r="AX31" s="272">
        <f t="shared" si="3"/>
        <v>24</v>
      </c>
      <c r="AY31" s="272">
        <v>4</v>
      </c>
      <c r="AZ31" s="272" t="str">
        <f t="shared" ca="1" si="596"/>
        <v/>
      </c>
      <c r="BA31" s="271" t="str">
        <f t="shared" ca="1" si="596"/>
        <v/>
      </c>
      <c r="BB31" s="271" t="str">
        <f t="shared" ca="1" si="596"/>
        <v/>
      </c>
      <c r="BC31" s="271" t="str">
        <f t="shared" ca="1" si="596"/>
        <v/>
      </c>
      <c r="BD31" s="273">
        <f t="shared" ca="1" si="597"/>
        <v>0</v>
      </c>
      <c r="BE31" s="272" t="str">
        <f t="shared" ca="1" si="598"/>
        <v/>
      </c>
      <c r="BF31" s="271" t="str">
        <f t="shared" ca="1" si="598"/>
        <v/>
      </c>
      <c r="BG31" s="271" t="str">
        <f t="shared" ca="1" si="598"/>
        <v/>
      </c>
      <c r="BH31" s="271" t="str">
        <f t="shared" ca="1" si="598"/>
        <v/>
      </c>
      <c r="BI31" s="273">
        <f t="shared" ca="1" si="599"/>
        <v>0</v>
      </c>
      <c r="BJ31" s="272" t="str">
        <f t="shared" ca="1" si="600"/>
        <v/>
      </c>
      <c r="BK31" s="271" t="str">
        <f t="shared" ca="1" si="600"/>
        <v/>
      </c>
      <c r="BL31" s="271" t="str">
        <f t="shared" ca="1" si="600"/>
        <v/>
      </c>
      <c r="BM31" s="271" t="str">
        <f t="shared" ca="1" si="600"/>
        <v/>
      </c>
      <c r="BN31" s="273">
        <f t="shared" ca="1" si="601"/>
        <v>0</v>
      </c>
      <c r="BO31"/>
      <c r="BQ31" s="277">
        <f t="shared" ca="1" si="602"/>
        <v>1</v>
      </c>
      <c r="BR31" s="284">
        <f ca="1">BD31+(IF(COUNTIF(OFFSET($BQ$4:$BQ$7,$AX31,0),$BQ31)&gt;1,IF($R31&gt;0,(MAX(OFFSET($R$4:$R$7,$AX31,0))-$R31)*0.1,)))*10^BR$3</f>
        <v>0</v>
      </c>
      <c r="BS31" s="305">
        <f t="shared" ca="1" si="603"/>
        <v>1</v>
      </c>
      <c r="BT31" s="295">
        <f t="shared" ca="1" si="604"/>
        <v>4</v>
      </c>
      <c r="BU31" s="295">
        <f t="shared" ca="1" si="605"/>
        <v>4</v>
      </c>
      <c r="BV31" s="289" t="str">
        <f t="shared" ca="1" si="606"/>
        <v>04 x 01e - 04</v>
      </c>
      <c r="BW31" s="299" t="str">
        <f t="shared" ca="1" si="607"/>
        <v>1/2/3</v>
      </c>
      <c r="BX31" s="302" t="e">
        <f t="shared" ca="1" si="608"/>
        <v>#VALUE!</v>
      </c>
      <c r="BY31" s="305" t="e">
        <f t="shared" ca="1" si="609"/>
        <v>#VALUE!</v>
      </c>
      <c r="BZ31" s="295">
        <f t="shared" ca="1" si="610"/>
        <v>4</v>
      </c>
      <c r="CA31" s="295">
        <f t="shared" ca="1" si="611"/>
        <v>4</v>
      </c>
      <c r="CB31" s="289" t="e">
        <f t="shared" ca="1" si="612"/>
        <v>#VALUE!</v>
      </c>
      <c r="CC31" s="299" t="e">
        <f t="shared" ca="1" si="613"/>
        <v>#VALUE!</v>
      </c>
      <c r="CD31" s="308" t="e">
        <f t="shared" ca="1" si="614"/>
        <v>#VALUE!</v>
      </c>
      <c r="CE31" s="305" t="e">
        <f t="shared" ca="1" si="615"/>
        <v>#VALUE!</v>
      </c>
      <c r="CF31" s="295">
        <f t="shared" ca="1" si="616"/>
        <v>4</v>
      </c>
      <c r="CG31" s="295">
        <f t="shared" ca="1" si="617"/>
        <v>4</v>
      </c>
      <c r="CH31" s="289" t="e">
        <f t="shared" ca="1" si="618"/>
        <v>#VALUE!</v>
      </c>
      <c r="CI31" s="299" t="e">
        <f t="shared" ca="1" si="619"/>
        <v>#VALUE!</v>
      </c>
      <c r="CJ31" s="311" t="e">
        <f t="shared" ca="1" si="620"/>
        <v>#VALUE!</v>
      </c>
      <c r="CK31" s="305" t="e">
        <f t="shared" ca="1" si="621"/>
        <v>#VALUE!</v>
      </c>
      <c r="CL31" s="295">
        <f t="shared" ca="1" si="622"/>
        <v>4</v>
      </c>
      <c r="CM31" s="295">
        <f t="shared" ca="1" si="623"/>
        <v>4</v>
      </c>
      <c r="CN31" s="289" t="e">
        <f t="shared" ca="1" si="624"/>
        <v>#VALUE!</v>
      </c>
      <c r="CO31" s="299" t="e">
        <f t="shared" ca="1" si="625"/>
        <v>#VALUE!</v>
      </c>
      <c r="CP31" s="314" t="e">
        <f t="shared" ca="1" si="626"/>
        <v>#VALUE!</v>
      </c>
      <c r="CQ31" s="305" t="e">
        <f t="shared" ca="1" si="627"/>
        <v>#VALUE!</v>
      </c>
      <c r="CR31" s="295">
        <f t="shared" ca="1" si="628"/>
        <v>4</v>
      </c>
      <c r="CS31" s="295">
        <f t="shared" ca="1" si="629"/>
        <v>4</v>
      </c>
      <c r="CT31" s="289" t="e">
        <f t="shared" ca="1" si="630"/>
        <v>#VALUE!</v>
      </c>
      <c r="CU31" s="299" t="e">
        <f t="shared" ca="1" si="631"/>
        <v>#VALUE!</v>
      </c>
      <c r="CV31" s="317" t="e">
        <f t="shared" ca="1" si="632"/>
        <v>#VALUE!</v>
      </c>
      <c r="CW31" s="305" t="e">
        <f t="shared" ca="1" si="633"/>
        <v>#VALUE!</v>
      </c>
      <c r="CX31" s="295">
        <f t="shared" ca="1" si="634"/>
        <v>4</v>
      </c>
      <c r="CY31" s="295">
        <f t="shared" ca="1" si="635"/>
        <v>4</v>
      </c>
      <c r="CZ31" s="289" t="e">
        <f t="shared" ca="1" si="636"/>
        <v>#VALUE!</v>
      </c>
      <c r="DA31" s="299" t="e">
        <f t="shared" ca="1" si="637"/>
        <v>#VALUE!</v>
      </c>
      <c r="DB31" s="320" t="e">
        <f t="shared" ca="1" si="638"/>
        <v>#VALUE!</v>
      </c>
      <c r="DC31" s="305" t="e">
        <f t="shared" ca="1" si="639"/>
        <v>#VALUE!</v>
      </c>
      <c r="DD31" s="323" t="e">
        <f t="shared" ca="1" si="185"/>
        <v>#VALUE!</v>
      </c>
      <c r="DE31" s="285" t="e">
        <f t="shared" ca="1" si="640"/>
        <v>#VALUE!</v>
      </c>
      <c r="DF31" s="326" t="e">
        <f t="shared" ca="1" si="187"/>
        <v>#VALUE!</v>
      </c>
      <c r="DG31" s="285" t="e">
        <f ca="1">RANK(DF31,OFFSET(DF$4:DF$7,$AX31,0))&amp;$E31</f>
        <v>#VALUE!</v>
      </c>
      <c r="DH31" s="348">
        <f ca="1">COUNTIF(OFFSET($DG$4:$DG$7,$AX31,0),$DN31)</f>
        <v>0</v>
      </c>
      <c r="DI31" s="357" t="str">
        <f ca="1">IFERROR(MATCH($DN31,OFFSET($DG$4:$DG$7,$AX31,0),0),"")</f>
        <v/>
      </c>
      <c r="DJ31" s="357" t="str">
        <f t="shared" ca="1" si="641"/>
        <v/>
      </c>
      <c r="DK31" s="357" t="str">
        <f t="shared" ca="1" si="641"/>
        <v/>
      </c>
      <c r="DL31" s="357" t="str">
        <f t="shared" ca="1" si="641"/>
        <v/>
      </c>
      <c r="DM31" s="350" t="str">
        <f ca="1">CONCATENATE(DI31,DJ31,DK31,DL31)</f>
        <v/>
      </c>
      <c r="DN31" s="351" t="s">
        <v>345</v>
      </c>
      <c r="DO31" s="351" t="str">
        <f ca="1">IF(SUM(OFFSET($R$4:$R$7,$AX31,0))&lt;12,"",
IF($DH31=0,$DO30,
IF($DH31=1,OFFSET($Q$4,VALUE(DM31)-1+$AX31,0),
IF($DH31=2,OFFSET($AS$4,VALUE(MID(DM31,1,1))-1+$AX31,0)&amp;"/"&amp;OFFSET($AS$4,VALUE(MID(DM31,2,1))-1+$AX31,0),
IF($DH31=3,OFFSET($AS$4,VALUE(MID(DM31,1,1))-1+$AX31,0)&amp;"/"&amp;OFFSET($AS$4,VALUE(MID(DM31,2,1))-1+$AX31,0)&amp;"/"&amp;OFFSET($AS$4,VALUE(MID(DM31,3,1))-1+$AX31,0),
CONCATENATE(OFFSET($AS$4,$AX31,0),"/",OFFSET($AS$5,$AX31,0),"/",OFFSET($AS$6,$AX31,0),"/",OFFSET($AS$7,$AX31,0)))))))</f>
        <v/>
      </c>
      <c r="DP31" s="351" t="str">
        <f ca="1">IFERROR(OFFSET($Q$51,MATCH(RIGHT($DN31),$Q$52:$Q$59,0),MATCH(VALUE(LEFT($DN31)),$R$51:$Z$51,0)),"")</f>
        <v/>
      </c>
      <c r="DQ31" s="351" t="str">
        <f t="shared" ca="1" si="65"/>
        <v/>
      </c>
      <c r="DR31" s="353" t="str">
        <f t="shared" ca="1" si="66"/>
        <v/>
      </c>
      <c r="DS31" s="201">
        <f t="shared" ca="1" si="189"/>
        <v>0</v>
      </c>
      <c r="DT31" s="203" t="str">
        <f t="shared" ca="1" si="190"/>
        <v/>
      </c>
      <c r="DU31" s="203" t="str">
        <f t="shared" ca="1" si="642"/>
        <v/>
      </c>
      <c r="DV31" s="203" t="str">
        <f t="shared" ca="1" si="642"/>
        <v/>
      </c>
      <c r="DW31" s="203" t="str">
        <f t="shared" ca="1" si="642"/>
        <v/>
      </c>
      <c r="DX31" s="195" t="str">
        <f t="shared" ca="1" si="643"/>
        <v/>
      </c>
      <c r="DY31" s="156" t="s">
        <v>345</v>
      </c>
      <c r="DZ31" s="156" t="str">
        <f ca="1">IF(SUM(OFFSET($AC$4:$AC$7,$AX31,0))&lt;12,"",
IF($DS31=0,$DZ30,
IF($DS31=1,OFFSET($Q$4,VALUE(DX31)-1+$AX31,0),
IF($DS31=2,OFFSET($AS$4,VALUE(MID(DX31,1,1))-1+$AX31,0)&amp;"/"&amp;OFFSET($AS$4,VALUE(MID(DX31,2,1))-1+$AX31,0),
IF($DS31=3,OFFSET($AS$4,VALUE(MID(DX31,1,1))-1+$AX31,0)&amp;"/"&amp;OFFSET($AS$4,VALUE(MID(DX31,2,1))-1+$AX31,0)&amp;"/"&amp;OFFSET($AS$4,VALUE(MID(DX31,3,1))-1+$AX31,0),
CONCATENATE(OFFSET($AS$4,$AX31,0),"/",OFFSET($AS$5,$AX31,0),"/",OFFSET($AS$6,$AX31,0),"/",OFFSET($AS$7,$AX31,0)))))))</f>
        <v/>
      </c>
      <c r="EA31" s="156" t="str">
        <f ca="1">IFERROR(OFFSET($Q$51,MATCH(RIGHT($DY31),$Q$52:$Q$59,0),MATCH(VALUE(LEFT($DY31)),$AC$51:$AK$51,0)),"")</f>
        <v/>
      </c>
      <c r="EB31" s="156" t="str">
        <f t="shared" ca="1" si="70"/>
        <v/>
      </c>
      <c r="EC31" s="156" t="str">
        <f ca="1">IF(OR(AC31&lt;1,EB31=""),"",LEFT(EB31,3)&amp;IF(ISERROR(MATCH(EB31,$Q:$Q,0)),"?",""))</f>
        <v/>
      </c>
      <c r="ED31" s="270" t="str">
        <f t="shared" si="4"/>
        <v>Ser-Bra</v>
      </c>
      <c r="EE31" s="270" t="str">
        <f t="shared" si="5"/>
        <v/>
      </c>
      <c r="EF31" s="270" t="str">
        <f t="shared" si="5"/>
        <v/>
      </c>
      <c r="EG31" s="271" t="str">
        <f t="shared" si="6"/>
        <v/>
      </c>
      <c r="EH31" s="271" t="str">
        <f t="shared" si="7"/>
        <v/>
      </c>
      <c r="EI31" s="271" t="str">
        <f t="shared" si="8"/>
        <v/>
      </c>
      <c r="EJ31" s="271" t="str">
        <f t="shared" si="71"/>
        <v/>
      </c>
      <c r="EK31" s="274" t="str">
        <f t="shared" si="344"/>
        <v>Ser</v>
      </c>
      <c r="EL31" s="272" t="str">
        <f t="shared" ca="1" si="644"/>
        <v/>
      </c>
      <c r="EM31" s="271" t="str">
        <f t="shared" ca="1" si="644"/>
        <v/>
      </c>
      <c r="EN31" s="271" t="str">
        <f t="shared" ca="1" si="644"/>
        <v/>
      </c>
      <c r="EO31" s="271" t="str">
        <f t="shared" ca="1" si="644"/>
        <v/>
      </c>
      <c r="EP31" s="272">
        <f t="shared" si="9"/>
        <v>24</v>
      </c>
      <c r="EQ31" s="272">
        <v>4</v>
      </c>
      <c r="ER31" s="272" t="str">
        <f t="shared" ca="1" si="645"/>
        <v/>
      </c>
      <c r="ES31" s="271" t="str">
        <f t="shared" ca="1" si="645"/>
        <v/>
      </c>
      <c r="ET31" s="271" t="str">
        <f t="shared" ca="1" si="645"/>
        <v/>
      </c>
      <c r="EU31" s="271" t="str">
        <f t="shared" ca="1" si="645"/>
        <v/>
      </c>
      <c r="EV31" s="273">
        <f t="shared" ca="1" si="646"/>
        <v>0</v>
      </c>
      <c r="EW31" s="272" t="str">
        <f t="shared" ca="1" si="647"/>
        <v/>
      </c>
      <c r="EX31" s="271" t="str">
        <f t="shared" ca="1" si="647"/>
        <v/>
      </c>
      <c r="EY31" s="271" t="str">
        <f t="shared" ca="1" si="647"/>
        <v/>
      </c>
      <c r="EZ31" s="271" t="str">
        <f t="shared" ca="1" si="647"/>
        <v/>
      </c>
      <c r="FA31" s="273">
        <f t="shared" ca="1" si="648"/>
        <v>0</v>
      </c>
      <c r="FB31" s="272" t="str">
        <f t="shared" ca="1" si="649"/>
        <v/>
      </c>
      <c r="FC31" s="271" t="str">
        <f t="shared" ca="1" si="649"/>
        <v/>
      </c>
      <c r="FD31" s="271" t="str">
        <f t="shared" ca="1" si="649"/>
        <v/>
      </c>
      <c r="FE31" s="271" t="str">
        <f t="shared" ca="1" si="649"/>
        <v/>
      </c>
      <c r="FF31" s="273">
        <f t="shared" ca="1" si="650"/>
        <v>0</v>
      </c>
      <c r="FG31"/>
      <c r="FI31" s="277">
        <f ca="1">RANK($EV31,OFFSET($EV$4:$EV$7,$AX31,0),0)</f>
        <v>1</v>
      </c>
      <c r="FJ31" s="284">
        <f ca="1">EV31+(IF(COUNTIF(OFFSET($FI$4:$FI$7,$AX31,0),$FI31)&gt;1,IF($AC31&gt;0,(MAX(OFFSET($AC$4:$AC$7,$AX31,0))-$AC31)*0.1,)))*10^FJ$3</f>
        <v>0</v>
      </c>
      <c r="FK31" s="305">
        <f ca="1">RANK($FJ31,OFFSET($FJ$4:$FJ$7,$AX31,0),0)</f>
        <v>1</v>
      </c>
      <c r="FL31" s="295">
        <f t="shared" ca="1" si="651"/>
        <v>4</v>
      </c>
      <c r="FM31" s="295">
        <f t="shared" ca="1" si="652"/>
        <v>4</v>
      </c>
      <c r="FN31" s="289" t="str">
        <f t="shared" ca="1" si="653"/>
        <v>04 x 01e - 04</v>
      </c>
      <c r="FO31" s="299" t="str">
        <f t="shared" ca="1" si="654"/>
        <v>1/2/3</v>
      </c>
      <c r="FP31" s="302" t="e">
        <f t="shared" ca="1" si="655"/>
        <v>#VALUE!</v>
      </c>
      <c r="FQ31" s="305" t="e">
        <f t="shared" ca="1" si="206"/>
        <v>#VALUE!</v>
      </c>
      <c r="FR31" s="295">
        <f t="shared" ca="1" si="656"/>
        <v>4</v>
      </c>
      <c r="FS31" s="295">
        <f t="shared" ca="1" si="657"/>
        <v>4</v>
      </c>
      <c r="FT31" s="289" t="e">
        <f t="shared" ca="1" si="658"/>
        <v>#VALUE!</v>
      </c>
      <c r="FU31" s="299" t="e">
        <f t="shared" ca="1" si="659"/>
        <v>#VALUE!</v>
      </c>
      <c r="FV31" s="308" t="e">
        <f t="shared" ca="1" si="660"/>
        <v>#VALUE!</v>
      </c>
      <c r="FW31" s="305" t="e">
        <f t="shared" ca="1" si="212"/>
        <v>#VALUE!</v>
      </c>
      <c r="FX31" s="295">
        <f t="shared" ca="1" si="662"/>
        <v>4</v>
      </c>
      <c r="FY31" s="295">
        <f t="shared" ca="1" si="663"/>
        <v>4</v>
      </c>
      <c r="FZ31" s="289" t="e">
        <f t="shared" ca="1" si="664"/>
        <v>#VALUE!</v>
      </c>
      <c r="GA31" s="299" t="e">
        <f t="shared" ca="1" si="665"/>
        <v>#VALUE!</v>
      </c>
      <c r="GB31" s="311" t="e">
        <f t="shared" ca="1" si="666"/>
        <v>#VALUE!</v>
      </c>
      <c r="GC31" s="305" t="e">
        <f t="shared" ca="1" si="667"/>
        <v>#VALUE!</v>
      </c>
      <c r="GD31" s="295">
        <f t="shared" ca="1" si="668"/>
        <v>4</v>
      </c>
      <c r="GE31" s="295">
        <f t="shared" ca="1" si="669"/>
        <v>4</v>
      </c>
      <c r="GF31" s="289" t="e">
        <f t="shared" ca="1" si="670"/>
        <v>#VALUE!</v>
      </c>
      <c r="GG31" s="299" t="e">
        <f t="shared" ca="1" si="671"/>
        <v>#VALUE!</v>
      </c>
      <c r="GH31" s="314" t="e">
        <f t="shared" ca="1" si="672"/>
        <v>#VALUE!</v>
      </c>
      <c r="GI31" s="305" t="e">
        <f t="shared" ca="1" si="673"/>
        <v>#VALUE!</v>
      </c>
      <c r="GJ31" s="295">
        <f t="shared" ca="1" si="674"/>
        <v>4</v>
      </c>
      <c r="GK31" s="295">
        <f t="shared" ca="1" si="675"/>
        <v>4</v>
      </c>
      <c r="GL31" s="289" t="e">
        <f t="shared" ca="1" si="676"/>
        <v>#VALUE!</v>
      </c>
      <c r="GM31" s="299" t="e">
        <f t="shared" ca="1" si="677"/>
        <v>#VALUE!</v>
      </c>
      <c r="GN31" s="317" t="e">
        <f t="shared" ca="1" si="678"/>
        <v>#VALUE!</v>
      </c>
      <c r="GO31" s="305" t="e">
        <f t="shared" ca="1" si="679"/>
        <v>#VALUE!</v>
      </c>
      <c r="GP31" s="295">
        <f t="shared" ca="1" si="680"/>
        <v>4</v>
      </c>
      <c r="GQ31" s="295">
        <f t="shared" ca="1" si="681"/>
        <v>4</v>
      </c>
      <c r="GR31" s="289" t="e">
        <f t="shared" ca="1" si="682"/>
        <v>#VALUE!</v>
      </c>
      <c r="GS31" s="299" t="e">
        <f t="shared" ca="1" si="683"/>
        <v>#VALUE!</v>
      </c>
      <c r="GT31" s="320" t="e">
        <f t="shared" ca="1" si="684"/>
        <v>#VALUE!</v>
      </c>
      <c r="GU31" s="305" t="e">
        <f t="shared" ca="1" si="685"/>
        <v>#VALUE!</v>
      </c>
      <c r="GV31" s="323" t="e">
        <f ca="1">GT31+IF(COUNTIF(OFFSET($GU$4:$GU$7,$AX31,0),GU31)&gt;1,FA31*10^GV$3)</f>
        <v>#VALUE!</v>
      </c>
      <c r="GW31" s="285" t="e">
        <f t="shared" ca="1" si="686"/>
        <v>#VALUE!</v>
      </c>
      <c r="GX31" s="326" t="e">
        <f ca="1">GV31+IF(COUNTIF(OFFSET($GW$4:$GW$7,$AX31,0),GW31)&gt;1,FF31*10^GX$3)</f>
        <v>#VALUE!</v>
      </c>
      <c r="GY31" s="285" t="e">
        <f ca="1">RANK(GX31,OFFSET(GX$4:GX$7,$AX31,0))&amp;$E31</f>
        <v>#VALUE!</v>
      </c>
      <c r="GZ31"/>
      <c r="HA31"/>
      <c r="HB31"/>
      <c r="HC31"/>
      <c r="HD31"/>
      <c r="HE31"/>
      <c r="HF31"/>
      <c r="HG31"/>
      <c r="HH31"/>
    </row>
    <row r="32" spans="1:216" ht="15.75" thickBot="1" x14ac:dyDescent="0.3">
      <c r="A32" s="41">
        <v>42</v>
      </c>
      <c r="B32" s="42">
        <v>43278</v>
      </c>
      <c r="C32" s="43">
        <v>0.83333333333333337</v>
      </c>
      <c r="D32" s="44" t="s">
        <v>268</v>
      </c>
      <c r="E32" s="75" t="s">
        <v>137</v>
      </c>
      <c r="F32" s="214" t="s">
        <v>126</v>
      </c>
      <c r="G32" s="215" t="s">
        <v>269</v>
      </c>
      <c r="H32" s="56"/>
      <c r="I32" s="57"/>
      <c r="J32" s="49"/>
      <c r="K32" s="50" t="str">
        <f t="shared" si="0"/>
        <v/>
      </c>
      <c r="L32" s="51">
        <v>10</v>
      </c>
      <c r="M32" s="49"/>
      <c r="N32" s="58"/>
      <c r="O32" s="59"/>
      <c r="P32" s="61"/>
      <c r="Q32" s="371"/>
      <c r="R32" s="391"/>
      <c r="S32" s="391"/>
      <c r="T32" s="391"/>
      <c r="U32" s="391"/>
      <c r="V32" s="391"/>
      <c r="W32" s="391"/>
      <c r="X32" s="391"/>
      <c r="Y32" s="391"/>
      <c r="Z32" s="392"/>
      <c r="AA32" s="50"/>
      <c r="AB32" s="390"/>
      <c r="AC32" s="393"/>
      <c r="AD32" s="394"/>
      <c r="AE32" s="394"/>
      <c r="AF32" s="394"/>
      <c r="AG32" s="394"/>
      <c r="AH32" s="394"/>
      <c r="AI32" s="394"/>
      <c r="AJ32" s="394"/>
      <c r="AK32" s="392"/>
      <c r="AL32" s="270" t="str">
        <f t="shared" si="1"/>
        <v>Zwi-Cos</v>
      </c>
      <c r="AM32" s="270" t="str">
        <f t="shared" si="2"/>
        <v/>
      </c>
      <c r="AN32" s="270" t="str">
        <f t="shared" si="2"/>
        <v/>
      </c>
      <c r="AO32" s="271" t="str">
        <f t="shared" si="27"/>
        <v/>
      </c>
      <c r="AP32" s="271" t="str">
        <f t="shared" si="28"/>
        <v/>
      </c>
      <c r="AQ32" s="271" t="str">
        <f t="shared" si="29"/>
        <v/>
      </c>
      <c r="AR32" s="271" t="str">
        <f t="shared" si="30"/>
        <v/>
      </c>
      <c r="AS32" s="271"/>
      <c r="AT32" s="271"/>
      <c r="AU32" s="271"/>
      <c r="AV32" s="271"/>
      <c r="AW32" s="271"/>
      <c r="AX32" s="272" t="str">
        <f t="shared" si="3"/>
        <v/>
      </c>
      <c r="AY32" s="271"/>
      <c r="AZ32" s="271"/>
      <c r="BA32" s="271"/>
      <c r="BB32" s="271"/>
      <c r="BC32" s="271"/>
      <c r="BD32" s="271"/>
      <c r="BE32" s="271"/>
      <c r="BF32" s="271"/>
      <c r="BG32" s="271"/>
      <c r="BH32" s="271"/>
      <c r="BI32" s="271"/>
      <c r="BJ32" s="271"/>
      <c r="BK32" s="271"/>
      <c r="BL32" s="271"/>
      <c r="BM32" s="271"/>
      <c r="BN32" s="271"/>
      <c r="BO32"/>
      <c r="BQ32" s="170" t="str">
        <f t="shared" ref="BQ32" ca="1" si="687">IF(COUNTA(BQ28:BQ31)*(COUNTA(BQ28:BQ31)+1)/2=SUM(BQ28:BQ31),"OK","NIET OK")</f>
        <v>NIET OK</v>
      </c>
      <c r="BR32" s="278"/>
      <c r="BS32" s="171" t="str">
        <f t="shared" ref="BS32" ca="1" si="688">IF(COUNTA(BS28:BS31)*(COUNTA(BS28:BS31)+1)/2=SUM(BS28:BS31),"OK","NIET OK")</f>
        <v>NIET OK</v>
      </c>
      <c r="BT32" s="296"/>
      <c r="BU32" s="296"/>
      <c r="BV32" s="172"/>
      <c r="BW32" s="172"/>
      <c r="BX32" s="173"/>
      <c r="BY32" s="171" t="e">
        <f t="shared" ref="BY32" ca="1" si="689">IF(COUNTA(BY28:BY31)*(COUNTA(BY28:BY31)+1)/2=SUM(BY28:BY31),"OK","NIET OK")</f>
        <v>#VALUE!</v>
      </c>
      <c r="BZ32" s="296"/>
      <c r="CA32" s="296"/>
      <c r="CB32" s="172"/>
      <c r="CC32" s="172"/>
      <c r="CD32" s="173"/>
      <c r="CE32" s="171" t="e">
        <f t="shared" ref="CE32" ca="1" si="690">IF(COUNTA(CE28:CE31)*(COUNTA(CE28:CE31)+1)/2=SUM(CE28:CE31),"OK","NIET OK")</f>
        <v>#VALUE!</v>
      </c>
      <c r="CF32" s="296"/>
      <c r="CG32" s="296"/>
      <c r="CH32" s="172"/>
      <c r="CI32" s="172"/>
      <c r="CJ32" s="173"/>
      <c r="CK32" s="171" t="e">
        <f t="shared" ref="CK32" ca="1" si="691">IF(COUNTA(CK28:CK31)*(COUNTA(CK28:CK31)+1)/2=SUM(CK28:CK31),"OK","NIET OK")</f>
        <v>#VALUE!</v>
      </c>
      <c r="CL32" s="296"/>
      <c r="CM32" s="296"/>
      <c r="CN32" s="172"/>
      <c r="CO32" s="172"/>
      <c r="CP32" s="173"/>
      <c r="CQ32" s="171" t="e">
        <f t="shared" ref="CQ32" ca="1" si="692">IF(COUNTA(CQ28:CQ31)*(COUNTA(CQ28:CQ31)+1)/2=SUM(CQ28:CQ31),"OK","NIET OK")</f>
        <v>#VALUE!</v>
      </c>
      <c r="CR32" s="296"/>
      <c r="CS32" s="296"/>
      <c r="CT32" s="172"/>
      <c r="CU32" s="172"/>
      <c r="CV32" s="173"/>
      <c r="CW32" s="171" t="e">
        <f t="shared" ref="CW32" ca="1" si="693">IF(COUNTA(CW28:CW31)*(COUNTA(CW28:CW31)+1)/2=SUM(CW28:CW31),"OK","NIET OK")</f>
        <v>#VALUE!</v>
      </c>
      <c r="CX32" s="296"/>
      <c r="CY32" s="296"/>
      <c r="CZ32" s="172"/>
      <c r="DA32" s="172"/>
      <c r="DB32" s="173"/>
      <c r="DC32" s="171" t="e">
        <f t="shared" ref="DC32" ca="1" si="694">IF(COUNTA(DC28:DC31)*(COUNTA(DC28:DC31)+1)/2=SUM(DC28:DC31),"OK","NIET OK")</f>
        <v>#VALUE!</v>
      </c>
      <c r="DD32" s="185"/>
      <c r="DE32" s="181" t="e">
        <f t="shared" ref="DE32" ca="1" si="695">IF(COUNTA(DE28:DE31)*(COUNTA(DE28:DE31)+1)/2=SUM(DE28:DE31),"OK","NIET OK")</f>
        <v>#VALUE!</v>
      </c>
      <c r="DF32" s="189"/>
      <c r="DG32" s="181" t="e">
        <f t="shared" ref="DG32" ca="1" si="696">IF(COUNTA(DG28:DG31)*(COUNTA(DG28:DG31)+1)/2=SUM(VALUE(LEFT(DG28)),VALUE(LEFT(DG29)),VALUE(LEFT(DG30)),VALUE(LEFT(DG31))),"OK","NIET OK")</f>
        <v>#VALUE!</v>
      </c>
      <c r="DH32" s="348"/>
      <c r="DI32" s="349"/>
      <c r="DJ32" s="349"/>
      <c r="DK32" s="349"/>
      <c r="DL32" s="349"/>
      <c r="DM32" s="350"/>
      <c r="DN32" s="351"/>
      <c r="DO32" s="351"/>
      <c r="DP32" s="351" t="str">
        <f ca="1">IFERROR(OFFSET($Q$51,MATCH(LEFT($DN32),$Q$52:$Q$57,0),MATCH(VALUE(RIGHT($DN32)),$R$51:$Z$51,0)),"")</f>
        <v/>
      </c>
      <c r="DQ32" s="351" t="str">
        <f t="shared" ca="1" si="65"/>
        <v/>
      </c>
      <c r="DR32" s="353" t="str">
        <f t="shared" ca="1" si="66"/>
        <v/>
      </c>
      <c r="DS32" s="201"/>
      <c r="DT32" s="204"/>
      <c r="DU32" s="204"/>
      <c r="DV32" s="204"/>
      <c r="DW32" s="204"/>
      <c r="DX32" s="195"/>
      <c r="DY32" s="156"/>
      <c r="DZ32" s="156"/>
      <c r="EA32" s="156" t="str">
        <f ca="1">IFERROR(OFFSET($Q$51,MATCH(LEFT($DN32),$Q$52:$Q$57,0),MATCH(VALUE(RIGHT($DN32)),$R$51:$Z$51,0)),"")</f>
        <v/>
      </c>
      <c r="EB32" s="156" t="str">
        <f t="shared" ca="1" si="70"/>
        <v/>
      </c>
      <c r="EC32" s="156" t="str">
        <f ca="1">IF(OR(AC32&lt;1,EB32=""),"",IF(LEFT(EB32,3)="Noo","NIe",LEFT(EB32,3))&amp;IF(ISERROR(MATCH(EB32,$Q:$Q,0)),"?",""))</f>
        <v/>
      </c>
      <c r="ED32" s="270" t="str">
        <f t="shared" si="4"/>
        <v>Zwi-Cos</v>
      </c>
      <c r="EE32" s="270" t="str">
        <f t="shared" si="5"/>
        <v/>
      </c>
      <c r="EF32" s="270" t="str">
        <f t="shared" si="5"/>
        <v/>
      </c>
      <c r="EG32" s="271" t="str">
        <f t="shared" si="6"/>
        <v/>
      </c>
      <c r="EH32" s="271" t="str">
        <f t="shared" si="7"/>
        <v/>
      </c>
      <c r="EI32" s="271" t="str">
        <f t="shared" si="8"/>
        <v/>
      </c>
      <c r="EJ32" s="271" t="str">
        <f t="shared" si="71"/>
        <v/>
      </c>
      <c r="EK32" s="271"/>
      <c r="EL32" s="271"/>
      <c r="EM32" s="271"/>
      <c r="EN32" s="271"/>
      <c r="EO32" s="271"/>
      <c r="EP32" s="272" t="str">
        <f t="shared" si="9"/>
        <v/>
      </c>
      <c r="EQ32" s="271"/>
      <c r="ER32" s="271"/>
      <c r="ES32" s="271"/>
      <c r="ET32" s="271"/>
      <c r="EU32" s="271"/>
      <c r="EV32" s="271"/>
      <c r="EW32" s="271"/>
      <c r="EX32" s="271"/>
      <c r="EY32" s="271"/>
      <c r="EZ32" s="271"/>
      <c r="FA32" s="271"/>
      <c r="FB32" s="271"/>
      <c r="FC32" s="271"/>
      <c r="FD32" s="271"/>
      <c r="FE32" s="271"/>
      <c r="FF32" s="271"/>
      <c r="FG32"/>
      <c r="FI32" s="170" t="str">
        <f t="shared" ref="FI32" ca="1" si="697">IF(COUNTA(FI28:FI31)*(COUNTA(FI28:FI31)+1)/2=SUM(FI28:FI31),"OK","NIET OK")</f>
        <v>NIET OK</v>
      </c>
      <c r="FJ32" s="278"/>
      <c r="FK32" s="171" t="str">
        <f t="shared" ref="FK32" ca="1" si="698">IF(COUNTA(FK28:FK31)*(COUNTA(FK28:FK31)+1)/2=SUM(FK28:FK31),"OK","NIET OK")</f>
        <v>NIET OK</v>
      </c>
      <c r="FL32" s="296"/>
      <c r="FM32" s="296"/>
      <c r="FN32" s="172"/>
      <c r="FO32" s="172"/>
      <c r="FP32" s="173"/>
      <c r="FQ32" s="171" t="e">
        <f t="shared" ref="FQ32" ca="1" si="699">IF(COUNTA(FQ28:FQ31)*(COUNTA(FQ28:FQ31)+1)/2=SUM(FQ28:FQ31),"OK","NIET OK")</f>
        <v>#VALUE!</v>
      </c>
      <c r="FR32" s="296"/>
      <c r="FS32" s="296"/>
      <c r="FT32" s="172"/>
      <c r="FU32" s="172"/>
      <c r="FV32" s="173"/>
      <c r="FW32" s="171" t="e">
        <f t="shared" ref="FW32" ca="1" si="700">IF(COUNTA(FW28:FW31)*(COUNTA(FW28:FW31)+1)/2=SUM(FW28:FW31),"OK","NIET OK")</f>
        <v>#VALUE!</v>
      </c>
      <c r="FX32" s="296"/>
      <c r="FY32" s="296"/>
      <c r="FZ32" s="172"/>
      <c r="GA32" s="172"/>
      <c r="GB32" s="173"/>
      <c r="GC32" s="171" t="e">
        <f t="shared" ref="GC32" ca="1" si="701">IF(COUNTA(GC28:GC31)*(COUNTA(GC28:GC31)+1)/2=SUM(GC28:GC31),"OK","NIET OK")</f>
        <v>#VALUE!</v>
      </c>
      <c r="GD32" s="296"/>
      <c r="GE32" s="296"/>
      <c r="GF32" s="172"/>
      <c r="GG32" s="172"/>
      <c r="GH32" s="173"/>
      <c r="GI32" s="171" t="e">
        <f t="shared" ref="GI32" ca="1" si="702">IF(COUNTA(GI28:GI31)*(COUNTA(GI28:GI31)+1)/2=SUM(GI28:GI31),"OK","NIET OK")</f>
        <v>#VALUE!</v>
      </c>
      <c r="GJ32" s="296"/>
      <c r="GK32" s="296"/>
      <c r="GL32" s="172"/>
      <c r="GM32" s="172"/>
      <c r="GN32" s="173"/>
      <c r="GO32" s="171" t="e">
        <f t="shared" ref="GO32" ca="1" si="703">IF(COUNTA(GO28:GO31)*(COUNTA(GO28:GO31)+1)/2=SUM(GO28:GO31),"OK","NIET OK")</f>
        <v>#VALUE!</v>
      </c>
      <c r="GP32" s="296"/>
      <c r="GQ32" s="296"/>
      <c r="GR32" s="172"/>
      <c r="GS32" s="172"/>
      <c r="GT32" s="173"/>
      <c r="GU32" s="171" t="e">
        <f t="shared" ref="GU32" ca="1" si="704">IF(COUNTA(GU28:GU31)*(COUNTA(GU28:GU31)+1)/2=SUM(GU28:GU31),"OK","NIET OK")</f>
        <v>#VALUE!</v>
      </c>
      <c r="GV32" s="185"/>
      <c r="GW32" s="181" t="e">
        <f t="shared" ref="GW32" ca="1" si="705">IF(COUNTA(GW28:GW31)*(COUNTA(GW28:GW31)+1)/2=SUM(GW28:GW31),"OK","NIET OK")</f>
        <v>#VALUE!</v>
      </c>
      <c r="GX32" s="189"/>
      <c r="GY32" s="181" t="e">
        <f t="shared" ref="GY32" ca="1" si="706">IF(COUNTA(GY28:GY31)*(COUNTA(GY28:GY31)+1)/2=SUM(VALUE(LEFT(GY28)),VALUE(LEFT(GY29)),VALUE(LEFT(GY30)),VALUE(LEFT(GY31))),"OK","NIET OK")</f>
        <v>#VALUE!</v>
      </c>
      <c r="GZ32"/>
      <c r="HA32"/>
      <c r="HB32"/>
      <c r="HC32"/>
      <c r="HD32"/>
      <c r="HE32"/>
      <c r="HF32"/>
      <c r="HG32"/>
      <c r="HH32"/>
    </row>
    <row r="33" spans="1:216" x14ac:dyDescent="0.25">
      <c r="A33" s="41">
        <v>11</v>
      </c>
      <c r="B33" s="42">
        <v>43268</v>
      </c>
      <c r="C33" s="43">
        <v>0.70833333333333337</v>
      </c>
      <c r="D33" s="44" t="s">
        <v>248</v>
      </c>
      <c r="E33" s="73" t="s">
        <v>139</v>
      </c>
      <c r="F33" s="216" t="s">
        <v>143</v>
      </c>
      <c r="G33" s="217" t="s">
        <v>272</v>
      </c>
      <c r="H33" s="65"/>
      <c r="I33" s="48"/>
      <c r="J33" s="49"/>
      <c r="K33" s="50" t="str">
        <f t="shared" si="0"/>
        <v/>
      </c>
      <c r="L33" s="51">
        <v>10</v>
      </c>
      <c r="M33" s="49"/>
      <c r="N33" s="66"/>
      <c r="O33" s="53"/>
      <c r="P33" s="61"/>
      <c r="Q33" s="374"/>
      <c r="R33" s="395"/>
      <c r="S33" s="395"/>
      <c r="T33" s="395"/>
      <c r="U33" s="395"/>
      <c r="V33" s="395"/>
      <c r="W33" s="395"/>
      <c r="X33" s="395"/>
      <c r="Y33" s="395"/>
      <c r="Z33" s="396"/>
      <c r="AA33" s="50"/>
      <c r="AB33" s="390"/>
      <c r="AC33" s="397"/>
      <c r="AD33" s="398"/>
      <c r="AE33" s="398"/>
      <c r="AF33" s="398"/>
      <c r="AG33" s="398"/>
      <c r="AH33" s="398"/>
      <c r="AI33" s="398"/>
      <c r="AJ33" s="398"/>
      <c r="AK33" s="396"/>
      <c r="AL33" s="270" t="str">
        <f t="shared" si="1"/>
        <v>Dui-Mex</v>
      </c>
      <c r="AM33" s="270" t="str">
        <f t="shared" si="2"/>
        <v/>
      </c>
      <c r="AN33" s="270" t="str">
        <f t="shared" si="2"/>
        <v/>
      </c>
      <c r="AO33" s="271" t="str">
        <f t="shared" si="27"/>
        <v/>
      </c>
      <c r="AP33" s="271" t="str">
        <f t="shared" si="28"/>
        <v/>
      </c>
      <c r="AQ33" s="271" t="str">
        <f t="shared" si="29"/>
        <v/>
      </c>
      <c r="AR33" s="271" t="str">
        <f t="shared" si="30"/>
        <v/>
      </c>
      <c r="AS33" s="271"/>
      <c r="AT33" s="272" t="str">
        <f t="shared" ref="AT33" si="707">$AS34</f>
        <v>Dui</v>
      </c>
      <c r="AU33" s="271" t="str">
        <f t="shared" ref="AU33" si="708">$AS35</f>
        <v>Mex</v>
      </c>
      <c r="AV33" s="271" t="str">
        <f t="shared" ref="AV33" si="709">$AS36</f>
        <v>Zwe</v>
      </c>
      <c r="AW33" s="271" t="str">
        <f t="shared" ref="AW33" si="710">$AS37</f>
        <v>Zui</v>
      </c>
      <c r="AX33" s="272" t="str">
        <f t="shared" si="3"/>
        <v/>
      </c>
      <c r="AY33" s="272"/>
      <c r="AZ33" s="272" t="str">
        <f t="shared" ref="AZ33" si="711">$AS34</f>
        <v>Dui</v>
      </c>
      <c r="BA33" s="271" t="str">
        <f t="shared" ref="BA33" si="712">$AS35</f>
        <v>Mex</v>
      </c>
      <c r="BB33" s="271" t="str">
        <f t="shared" ref="BB33" si="713">$AS36</f>
        <v>Zwe</v>
      </c>
      <c r="BC33" s="271" t="str">
        <f t="shared" ref="BC33" si="714">$AS37</f>
        <v>Zui</v>
      </c>
      <c r="BD33" s="273"/>
      <c r="BE33" s="272" t="str">
        <f t="shared" ref="BE33" si="715">$AS34</f>
        <v>Dui</v>
      </c>
      <c r="BF33" s="271" t="str">
        <f t="shared" ref="BF33" si="716">$AS35</f>
        <v>Mex</v>
      </c>
      <c r="BG33" s="271" t="str">
        <f t="shared" ref="BG33" si="717">$AS36</f>
        <v>Zwe</v>
      </c>
      <c r="BH33" s="271" t="str">
        <f t="shared" ref="BH33" si="718">$AS37</f>
        <v>Zui</v>
      </c>
      <c r="BI33" s="273"/>
      <c r="BJ33" s="272" t="str">
        <f t="shared" ref="BJ33" si="719">$AS34</f>
        <v>Dui</v>
      </c>
      <c r="BK33" s="271" t="str">
        <f t="shared" ref="BK33" si="720">$AS35</f>
        <v>Mex</v>
      </c>
      <c r="BL33" s="271" t="str">
        <f t="shared" ref="BL33" si="721">$AS36</f>
        <v>Zwe</v>
      </c>
      <c r="BM33" s="271" t="str">
        <f t="shared" ref="BM33" si="722">$AS37</f>
        <v>Zui</v>
      </c>
      <c r="BN33" s="273"/>
      <c r="BO33"/>
      <c r="BR33" s="279"/>
      <c r="BT33" s="297"/>
      <c r="BU33" s="297"/>
      <c r="BZ33" s="297"/>
      <c r="CA33" s="290"/>
      <c r="CF33" s="297"/>
      <c r="CG33" s="290"/>
      <c r="CL33" s="297"/>
      <c r="CM33" s="290"/>
      <c r="CR33" s="297"/>
      <c r="CS33" s="290"/>
      <c r="CX33" s="297"/>
      <c r="CY33" s="290"/>
      <c r="DH33" s="348"/>
      <c r="DI33" s="349"/>
      <c r="DJ33" s="349"/>
      <c r="DK33" s="349"/>
      <c r="DL33" s="349"/>
      <c r="DM33" s="350"/>
      <c r="DN33" s="351"/>
      <c r="DO33" s="351"/>
      <c r="DP33" s="351" t="str">
        <f ca="1">IFERROR(OFFSET($Q$51,MATCH(LEFT($DN33),$Q$52:$Q$57,0),MATCH(VALUE(RIGHT($DN33)),$R$51:$Z$51,0)),"")</f>
        <v/>
      </c>
      <c r="DQ33" s="351" t="str">
        <f t="shared" ca="1" si="65"/>
        <v/>
      </c>
      <c r="DR33" s="353" t="str">
        <f t="shared" ca="1" si="66"/>
        <v/>
      </c>
      <c r="DS33" s="201"/>
      <c r="DT33" s="204"/>
      <c r="DU33" s="204"/>
      <c r="DV33" s="204"/>
      <c r="DW33" s="204"/>
      <c r="DX33" s="195"/>
      <c r="DY33" s="156"/>
      <c r="DZ33" s="156"/>
      <c r="EA33" s="156" t="str">
        <f ca="1">IFERROR(OFFSET($Q$51,MATCH(LEFT($DN33),$Q$52:$Q$57,0),MATCH(VALUE(RIGHT($DN33)),$R$51:$Z$51,0)),"")</f>
        <v/>
      </c>
      <c r="EB33" s="156" t="str">
        <f t="shared" ca="1" si="70"/>
        <v/>
      </c>
      <c r="EC33" s="156" t="str">
        <f ca="1">IF(OR(AC33&lt;1,EB33=""),"",IF(LEFT(EB33,3)="Noo","NIe",LEFT(EB33,3))&amp;IF(ISERROR(MATCH(EB33,$Q:$Q,0)),"?",""))</f>
        <v/>
      </c>
      <c r="ED33" s="270" t="str">
        <f t="shared" si="4"/>
        <v>Dui-Mex</v>
      </c>
      <c r="EE33" s="270" t="str">
        <f t="shared" si="5"/>
        <v/>
      </c>
      <c r="EF33" s="270" t="str">
        <f t="shared" si="5"/>
        <v/>
      </c>
      <c r="EG33" s="271" t="str">
        <f t="shared" si="6"/>
        <v/>
      </c>
      <c r="EH33" s="271" t="str">
        <f t="shared" si="7"/>
        <v/>
      </c>
      <c r="EI33" s="271" t="str">
        <f t="shared" si="8"/>
        <v/>
      </c>
      <c r="EJ33" s="271" t="str">
        <f t="shared" si="71"/>
        <v/>
      </c>
      <c r="EK33" s="271"/>
      <c r="EL33" s="272" t="str">
        <f t="shared" ref="EL33" si="723">$AS34</f>
        <v>Dui</v>
      </c>
      <c r="EM33" s="271" t="str">
        <f t="shared" ref="EM33" si="724">$AS35</f>
        <v>Mex</v>
      </c>
      <c r="EN33" s="271" t="str">
        <f t="shared" ref="EN33" si="725">$AS36</f>
        <v>Zwe</v>
      </c>
      <c r="EO33" s="271" t="str">
        <f t="shared" ref="EO33" si="726">$AS37</f>
        <v>Zui</v>
      </c>
      <c r="EP33" s="272" t="str">
        <f t="shared" si="9"/>
        <v/>
      </c>
      <c r="EQ33" s="272"/>
      <c r="ER33" s="272" t="str">
        <f t="shared" ref="ER33" si="727">$AS34</f>
        <v>Dui</v>
      </c>
      <c r="ES33" s="271" t="str">
        <f t="shared" ref="ES33" si="728">$AS35</f>
        <v>Mex</v>
      </c>
      <c r="ET33" s="271" t="str">
        <f t="shared" ref="ET33" si="729">$AS36</f>
        <v>Zwe</v>
      </c>
      <c r="EU33" s="271" t="str">
        <f t="shared" ref="EU33" si="730">$AS37</f>
        <v>Zui</v>
      </c>
      <c r="EV33" s="273"/>
      <c r="EW33" s="272" t="str">
        <f t="shared" ref="EW33" si="731">$AS34</f>
        <v>Dui</v>
      </c>
      <c r="EX33" s="271" t="str">
        <f t="shared" ref="EX33" si="732">$AS35</f>
        <v>Mex</v>
      </c>
      <c r="EY33" s="271" t="str">
        <f t="shared" ref="EY33" si="733">$AS36</f>
        <v>Zwe</v>
      </c>
      <c r="EZ33" s="271" t="str">
        <f t="shared" ref="EZ33" si="734">$AS37</f>
        <v>Zui</v>
      </c>
      <c r="FA33" s="273"/>
      <c r="FB33" s="272" t="str">
        <f t="shared" ref="FB33" si="735">$AS34</f>
        <v>Dui</v>
      </c>
      <c r="FC33" s="271" t="str">
        <f t="shared" ref="FC33" si="736">$AS35</f>
        <v>Mex</v>
      </c>
      <c r="FD33" s="271" t="str">
        <f t="shared" ref="FD33" si="737">$AS36</f>
        <v>Zwe</v>
      </c>
      <c r="FE33" s="271" t="str">
        <f t="shared" ref="FE33" si="738">$AS37</f>
        <v>Zui</v>
      </c>
      <c r="FF33" s="273"/>
      <c r="FG33"/>
      <c r="FJ33" s="279"/>
      <c r="FL33" s="297"/>
      <c r="FM33" s="297"/>
      <c r="FR33" s="297"/>
      <c r="FS33" s="290"/>
      <c r="FX33" s="297"/>
      <c r="FY33" s="290"/>
      <c r="GD33" s="297"/>
      <c r="GE33" s="290"/>
      <c r="GJ33" s="297"/>
      <c r="GK33" s="290"/>
      <c r="GP33" s="297"/>
      <c r="GQ33" s="290"/>
      <c r="GZ33"/>
      <c r="HA33"/>
      <c r="HB33"/>
      <c r="HC33"/>
      <c r="HD33"/>
      <c r="HE33"/>
      <c r="HF33"/>
      <c r="HG33"/>
      <c r="HH33"/>
    </row>
    <row r="34" spans="1:216" x14ac:dyDescent="0.25">
      <c r="A34" s="41">
        <v>12</v>
      </c>
      <c r="B34" s="42">
        <v>43269</v>
      </c>
      <c r="C34" s="43">
        <v>0.58333333333333337</v>
      </c>
      <c r="D34" s="44" t="s">
        <v>268</v>
      </c>
      <c r="E34" s="74" t="s">
        <v>139</v>
      </c>
      <c r="F34" s="218" t="s">
        <v>154</v>
      </c>
      <c r="G34" s="219" t="s">
        <v>273</v>
      </c>
      <c r="H34" s="56"/>
      <c r="I34" s="57"/>
      <c r="J34" s="49"/>
      <c r="K34" s="50" t="str">
        <f t="shared" si="0"/>
        <v/>
      </c>
      <c r="L34" s="51">
        <v>10</v>
      </c>
      <c r="M34" s="49"/>
      <c r="N34" s="58"/>
      <c r="O34" s="59"/>
      <c r="P34" s="68" t="s">
        <v>162</v>
      </c>
      <c r="Q34" s="259" t="s">
        <v>143</v>
      </c>
      <c r="R34" s="382">
        <f t="shared" ref="R34:R37" ca="1" si="739">COUNT(AZ34:BC34)</f>
        <v>0</v>
      </c>
      <c r="S34" s="382">
        <f t="shared" ca="1" si="124"/>
        <v>0</v>
      </c>
      <c r="T34" s="382">
        <f t="shared" ca="1" si="125"/>
        <v>0</v>
      </c>
      <c r="U34" s="382">
        <f t="shared" ca="1" si="126"/>
        <v>0</v>
      </c>
      <c r="V34" s="383">
        <f t="shared" ref="V34:V37" ca="1" si="740">BD34</f>
        <v>0</v>
      </c>
      <c r="W34" s="384">
        <f t="shared" ref="W34:W37" ca="1" si="741">BN34</f>
        <v>0</v>
      </c>
      <c r="X34" s="385">
        <f t="shared" ca="1" si="129"/>
        <v>0</v>
      </c>
      <c r="Y34" s="386">
        <f t="shared" ref="Y34:Y37" ca="1" si="742">BI34</f>
        <v>0</v>
      </c>
      <c r="Z34" s="387" t="str">
        <f ca="1">IF(SUM(OFFSET(R$4:R$7,$AX34,0))=0,"",IFERROR(DG34,"")&amp;IF(SUM(OFFSET(R$4:R$7,$AX34,0))&lt;12,"?",""))</f>
        <v/>
      </c>
      <c r="AA34" s="50" t="str">
        <f ca="1">IF(AK34="","",(IF(V34=AG34,1)+IF(W34=AH34,1)+IF(X34=AI34,1)+IF(Y34=AJ34,1)+IF(Z34=AK34,1))/5*AB34)</f>
        <v/>
      </c>
      <c r="AB34" s="390">
        <v>5</v>
      </c>
      <c r="AC34" s="388">
        <f t="shared" ca="1" si="131"/>
        <v>0</v>
      </c>
      <c r="AD34" s="382">
        <f t="shared" ca="1" si="132"/>
        <v>0</v>
      </c>
      <c r="AE34" s="382">
        <f t="shared" ca="1" si="133"/>
        <v>0</v>
      </c>
      <c r="AF34" s="382">
        <f t="shared" ca="1" si="134"/>
        <v>0</v>
      </c>
      <c r="AG34" s="383">
        <f t="shared" ca="1" si="135"/>
        <v>0</v>
      </c>
      <c r="AH34" s="384">
        <f t="shared" ca="1" si="136"/>
        <v>0</v>
      </c>
      <c r="AI34" s="385">
        <f t="shared" ref="AI34:AI37" ca="1" si="743">AH34-AJ34</f>
        <v>0</v>
      </c>
      <c r="AJ34" s="386">
        <f t="shared" ca="1" si="138"/>
        <v>0</v>
      </c>
      <c r="AK34" s="389" t="str">
        <f ca="1">IF(SUM(OFFSET(AC$4:AC$7,$AX34,0))=0,"",IFERROR($GY34,"")&amp;IF(SUM(OFFSET(AC$4:AC$7,$AX34,0))&lt;12,"?",""))</f>
        <v/>
      </c>
      <c r="AL34" s="270" t="str">
        <f t="shared" si="1"/>
        <v>Zwe-Zui</v>
      </c>
      <c r="AM34" s="270" t="str">
        <f t="shared" si="2"/>
        <v/>
      </c>
      <c r="AN34" s="270" t="str">
        <f t="shared" si="2"/>
        <v/>
      </c>
      <c r="AO34" s="271" t="str">
        <f t="shared" si="27"/>
        <v/>
      </c>
      <c r="AP34" s="271" t="str">
        <f t="shared" si="28"/>
        <v/>
      </c>
      <c r="AQ34" s="271" t="str">
        <f t="shared" si="29"/>
        <v/>
      </c>
      <c r="AR34" s="271" t="str">
        <f t="shared" si="30"/>
        <v/>
      </c>
      <c r="AS34" s="274" t="str">
        <f t="shared" si="445"/>
        <v>Dui</v>
      </c>
      <c r="AT34" s="272" t="str">
        <f t="shared" ref="AT34:AW37" ca="1" si="744">IFERROR(VLOOKUP($AS34&amp;"-"&amp;OFFSET(AT$3,MATCH($E34,$E:$E,0)-MATCH($E$4,$E:$E,0),0),$AL:$AR,4,0),"")</f>
        <v/>
      </c>
      <c r="AU34" s="271" t="str">
        <f t="shared" ca="1" si="744"/>
        <v/>
      </c>
      <c r="AV34" s="271" t="str">
        <f t="shared" ca="1" si="744"/>
        <v/>
      </c>
      <c r="AW34" s="271" t="str">
        <f t="shared" ca="1" si="744"/>
        <v/>
      </c>
      <c r="AX34" s="272">
        <f t="shared" si="3"/>
        <v>30</v>
      </c>
      <c r="AY34" s="272">
        <v>1</v>
      </c>
      <c r="AZ34" s="272" t="str">
        <f t="shared" ref="AZ34:BC37" ca="1" si="745">IFERROR(VLOOKUP($AS34&amp;"-"&amp;OFFSET(AZ$3,MATCH($E34,$E:$E,0)-MATCH($E$4,$E:$E,0),0),$AL:$AR,5,0),"")</f>
        <v/>
      </c>
      <c r="BA34" s="271" t="str">
        <f t="shared" ca="1" si="745"/>
        <v/>
      </c>
      <c r="BB34" s="271" t="str">
        <f t="shared" ca="1" si="745"/>
        <v/>
      </c>
      <c r="BC34" s="271" t="str">
        <f t="shared" ca="1" si="745"/>
        <v/>
      </c>
      <c r="BD34" s="273">
        <f t="shared" ref="BD34:BD37" ca="1" si="746">SUM(AZ34:BC34)</f>
        <v>0</v>
      </c>
      <c r="BE34" s="272" t="str">
        <f t="shared" ref="BE34:BH37" ca="1" si="747">IFERROR(VLOOKUP($AS34&amp;"-"&amp;OFFSET(BE$3,MATCH($E34,$E:$E,0)-MATCH($E$4,$E:$E,0),0),$AL:$AR,6,0),"")</f>
        <v/>
      </c>
      <c r="BF34" s="271" t="str">
        <f t="shared" ca="1" si="747"/>
        <v/>
      </c>
      <c r="BG34" s="271" t="str">
        <f t="shared" ca="1" si="747"/>
        <v/>
      </c>
      <c r="BH34" s="271" t="str">
        <f t="shared" ca="1" si="747"/>
        <v/>
      </c>
      <c r="BI34" s="273">
        <f t="shared" ref="BI34:BI37" ca="1" si="748">SUM(BE34:BH34)</f>
        <v>0</v>
      </c>
      <c r="BJ34" s="272" t="str">
        <f t="shared" ref="BJ34:BM37" ca="1" si="749">IFERROR(VLOOKUP($AS34&amp;"-"&amp;OFFSET(BJ$3,MATCH($E34,$E:$E,0)-MATCH($E$4,$E:$E,0),0),$AL:$AR,2,0),"")</f>
        <v/>
      </c>
      <c r="BK34" s="271" t="str">
        <f t="shared" ca="1" si="749"/>
        <v/>
      </c>
      <c r="BL34" s="271" t="str">
        <f t="shared" ca="1" si="749"/>
        <v/>
      </c>
      <c r="BM34" s="271" t="str">
        <f t="shared" ca="1" si="749"/>
        <v/>
      </c>
      <c r="BN34" s="273">
        <f t="shared" ref="BN34:BN37" ca="1" si="750">SUM(BJ34:BM34)</f>
        <v>0</v>
      </c>
      <c r="BO34"/>
      <c r="BQ34" s="275">
        <f t="shared" ref="BQ34:BQ37" ca="1" si="751">RANK($BD34,OFFSET($BD$4:$BD$7,$AX34,0),0)</f>
        <v>1</v>
      </c>
      <c r="BR34" s="280">
        <f ca="1">BD34+(IF(COUNTIF(OFFSET($BQ$4:$BQ$7,$AX34,0),$BQ34)&gt;1,IF($R34&gt;0,(MAX(OFFSET($R$4:$R$7,$AX34,0))-$R34)*0.1,)))*10^BR$3</f>
        <v>0</v>
      </c>
      <c r="BS34" s="303">
        <f t="shared" ref="BS34:BS37" ca="1" si="752">RANK($BR34,OFFSET($BR$4:$BR$7,$AX34,0),0)</f>
        <v>1</v>
      </c>
      <c r="BT34" s="293">
        <f t="shared" ref="BT34:BT37" ca="1" si="753">COUNTIF(OFFSET(BS$4:BS$7,$AX34,0),BS34)</f>
        <v>4</v>
      </c>
      <c r="BU34" s="293">
        <f t="shared" ref="BU34:BU37" ca="1" si="754">COUNTIF(OFFSET(BS34,1-$AY34,0,$AY34),BS34)</f>
        <v>1</v>
      </c>
      <c r="BV34" s="287" t="str">
        <f t="shared" ref="BV34:BV37" ca="1" si="755">IF(COUNTIF(OFFSET(BS$4:BS$7,$AX34,0),BS34)&gt;1,       TEXT(BT34,"00")&amp;" x "&amp;TEXT(BS34,"00")&amp;"e - "&amp;       TEXT(BU34,"00"),"")</f>
        <v>04 x 01e - 01</v>
      </c>
      <c r="BW34" s="281" t="str">
        <f t="shared" ref="BW34:BW37" ca="1" si="756">IF(BV34="","",
IF(BT34=2,MATCH(LEFT(BV34,LEN(BV34)-2)&amp;TEXT(IF(VALUE(RIGHT(BV34,2))&gt;1,1,2),"00"),OFFSET(BV34,1-$AY34,0,4),0),"")&amp;
IF(BT34=3,MATCH(LEFT(BV34,LEN(BV34)-2)&amp;TEXT(IF(VALUE(RIGHT(BV34,2))&gt;1,1,2),"00"),OFFSET(BV34,1-$AY34,0,4),0)&amp;"/"&amp;
                      MATCH(LEFT(BV34,LEN(BV34)-2)&amp;TEXT(IF(VALUE(RIGHT(BV34,2))&gt;2,2,3),"00"),OFFSET(BV34,1-$AY34,0,4),0),"")&amp;
IF(BT34=4,MATCH(LEFT(BV34,LEN(BV34)-2)&amp;TEXT(IF(VALUE(RIGHT(BV34,2))&gt;1,1,2),"00"),OFFSET(BV34,1-$AY34,0,4),0)&amp;"/"&amp;
                      MATCH(LEFT(BV34,LEN(BV34)-2)&amp;TEXT(IF(VALUE(RIGHT(BV34,2))&gt;2,2,3),"00"),OFFSET(BV34,1-$AY34,0,4),0)&amp;"/"&amp;
                      MATCH(LEFT(BV34,LEN(BV34)-2)&amp;TEXT(IF(VALUE(RIGHT(BV34,2))&gt;3,3,4),"00"),OFFSET(BV34,1-$AY34,0,4),0),""))</f>
        <v>2/3/4</v>
      </c>
      <c r="BX34" s="300" t="e">
        <f t="shared" ref="BX34:BX37" ca="1" si="757">BR34+(
IF(BT34=2,OFFSET($AZ34,0,BW34-1))+
IF(BT34=3,OFFSET($AZ34,0,VALUE(MID(BW34,1,1))-1)+
                     OFFSET($AZ34,0,VALUE(MID(BW34,3,1))-1))+
IF(BT34=4,OFFSET($AZ34,0,VALUE(MID(BW34,1,1))-1)+
                     OFFSET($AZ34,0,VALUE(MID(BW34,3,1))-1)+
                     OFFSET($AZ34,0,VALUE(MID(BW34,5,1))-1))
)*10^BX$3</f>
        <v>#VALUE!</v>
      </c>
      <c r="BY34" s="303" t="e">
        <f t="shared" ref="BY34:BY37" ca="1" si="758">RANK(BX34,OFFSET(BX$4:BX$7,$AX34,0))</f>
        <v>#VALUE!</v>
      </c>
      <c r="BZ34" s="293">
        <f t="shared" ref="BZ34:BZ37" ca="1" si="759">COUNTIF(OFFSET(BY$4:BY$7,$AX34,0),BY34)</f>
        <v>4</v>
      </c>
      <c r="CA34" s="293">
        <f t="shared" ref="CA34:CA37" ca="1" si="760">COUNTIF(OFFSET(BY34,1-$AY34,0,$AY34),BY34)</f>
        <v>1</v>
      </c>
      <c r="CB34" s="287" t="e">
        <f t="shared" ref="CB34:CB37" ca="1" si="761">IF(COUNTIF(OFFSET(BY$4:BY$7,$AX34,0),BY34)&gt;1,       TEXT(BZ34,"00")&amp;" x "&amp;TEXT(BY34,"00")&amp;"e - "&amp;       TEXT(CA34,"00"),"")</f>
        <v>#VALUE!</v>
      </c>
      <c r="CC34" s="281" t="e">
        <f t="shared" ref="CC34:CC37" ca="1" si="762">IF(CB34="","",
IF(BZ34=2,MATCH(LEFT(CB34,LEN(CB34)-2)&amp;TEXT(IF(VALUE(RIGHT(CB34,2))&gt;1,1,2),"00"),OFFSET(CB34,1-$AY34,0,4),0),"")&amp;
IF(BZ34=3,MATCH(LEFT(CB34,LEN(CB34)-2)&amp;TEXT(IF(VALUE(RIGHT(CB34,2))&gt;1,1,2),"00"),OFFSET(CB34,1-$AY34,0,4),0)&amp;"/"&amp;
                      MATCH(LEFT(CB34,LEN(CB34)-2)&amp;TEXT(IF(VALUE(RIGHT(CB34,2))&gt;2,2,3),"00"),OFFSET(CB34,1-$AY34,0,4),0),"")&amp;
IF(BZ34=4,MATCH(LEFT(CB34,LEN(CB34)-2)&amp;TEXT(IF(VALUE(RIGHT(CB34,2))&gt;1,1,2),"00"),OFFSET(CB34,1-$AY34,0,4),0)&amp;"/"&amp;
                      MATCH(LEFT(CB34,LEN(CB34)-2)&amp;TEXT(IF(VALUE(RIGHT(CB34,2))&gt;2,2,3),"00"),OFFSET(CB34,1-$AY34,0,4),0)&amp;"/"&amp;
                      MATCH(LEFT(CB34,LEN(CB34)-2)&amp;TEXT(IF(VALUE(RIGHT(CB34,2))&gt;3,3,4),"00"),OFFSET(CB34,1-$AY34,0,4),0),""))</f>
        <v>#VALUE!</v>
      </c>
      <c r="CD34" s="306" t="e">
        <f t="shared" ref="CD34:CD37" ca="1" si="763">BX34+(
IF(BZ34=2,OFFSET($BE34,0,CC34-1))+
IF(BZ34=3,OFFSET($BE34,0,VALUE(MID(CC34,1,1))-1)+
                     OFFSET($BE34,0,VALUE(MID(CC34,3,1))-1))+
IF(BZ34=4,OFFSET($BE34,0,VALUE(MID(CC34,1,1))-1)+
                     OFFSET($BE34,0,VALUE(MID(CC34,3,1))-1)+
                     OFFSET($BE34,0,VALUE(MID(CC34,5,1))-1))
)*10^CD$3</f>
        <v>#VALUE!</v>
      </c>
      <c r="CE34" s="303" t="e">
        <f t="shared" ref="CE34:CE37" ca="1" si="764">RANK(CD34,OFFSET(CD$4:CD$7,$AX34,0))</f>
        <v>#VALUE!</v>
      </c>
      <c r="CF34" s="293">
        <f t="shared" ref="CF34:CF37" ca="1" si="765">COUNTIF(OFFSET(CE$4:CE$7,$AX34,0),CE34)</f>
        <v>4</v>
      </c>
      <c r="CG34" s="293">
        <f t="shared" ref="CG34:CG37" ca="1" si="766">COUNTIF(OFFSET(CE34,1-$AY34,0,$AY34),CE34)</f>
        <v>1</v>
      </c>
      <c r="CH34" s="287" t="e">
        <f t="shared" ref="CH34:CH37" ca="1" si="767">IF(COUNTIF(OFFSET(CE$4:CE$7,$AX34,0),CE34)&gt;1,       TEXT(CF34,"00")&amp;" x "&amp;TEXT(CE34,"00")&amp;"e - "&amp;       TEXT(CG34,"00"),"")</f>
        <v>#VALUE!</v>
      </c>
      <c r="CI34" s="281" t="e">
        <f t="shared" ref="CI34:CI37" ca="1" si="768">IF(CH34="","",
IF(CF34=2,MATCH(LEFT(CH34,LEN(CH34)-2)&amp;TEXT(IF(VALUE(RIGHT(CH34,2))&gt;1,1,2),"00"),OFFSET(CH34,1-$AY34,0,4),0),"")&amp;
IF(CF34=3,MATCH(LEFT(CH34,LEN(CH34)-2)&amp;TEXT(IF(VALUE(RIGHT(CH34,2))&gt;1,1,2),"00"),OFFSET(CH34,1-$AY34,0,4),0)&amp;"/"&amp;
                      MATCH(LEFT(CH34,LEN(CH34)-2)&amp;TEXT(IF(VALUE(RIGHT(CH34,2))&gt;2,2,3),"00"),OFFSET(CH34,1-$AY34,0,4),0),"")&amp;
IF(CF34=4,MATCH(LEFT(CH34,LEN(CH34)-2)&amp;TEXT(IF(VALUE(RIGHT(CH34,2))&gt;1,1,2),"00"),OFFSET(CH34,1-$AY34,0,4),0)&amp;"/"&amp;
                      MATCH(LEFT(CH34,LEN(CH34)-2)&amp;TEXT(IF(VALUE(RIGHT(CH34,2))&gt;2,2,3),"00"),OFFSET(CH34,1-$AY34,0,4),0)&amp;"/"&amp;
                      MATCH(LEFT(CH34,LEN(CH34)-2)&amp;TEXT(IF(VALUE(RIGHT(CH34,2))&gt;3,3,4),"00"),OFFSET(CH34,1-$AY34,0,4),0),""))</f>
        <v>#VALUE!</v>
      </c>
      <c r="CJ34" s="309" t="e">
        <f t="shared" ref="CJ34:CJ37" ca="1" si="769">CD34+(
IF(CF34=2,OFFSET($BJ34,0,CI34-1))+
IF(CF34=3,OFFSET($BJ34,0,VALUE(MID(CI34,1,1))-1)+
                     OFFSET($BJ34,0,VALUE(MID(CI34,3,1))-1))+
IF(CF34=4,OFFSET($BJ34,0,VALUE(MID(CI34,1,1))-1)+
                     OFFSET($BJ34,0,VALUE(MID(CI34,3,1))-1)+
                     OFFSET($BJ34,0,VALUE(MID(CI34,5,1))-1))
)*10^CJ$3</f>
        <v>#VALUE!</v>
      </c>
      <c r="CK34" s="303" t="e">
        <f t="shared" ref="CK34:CK37" ca="1" si="770">RANK(CJ34,OFFSET(CJ$4:CJ$7,$AX34,0))</f>
        <v>#VALUE!</v>
      </c>
      <c r="CL34" s="293">
        <f t="shared" ref="CL34:CL37" ca="1" si="771">COUNTIF(OFFSET(CK$4:CK$7,$AX34,0),CK34)</f>
        <v>4</v>
      </c>
      <c r="CM34" s="293">
        <f t="shared" ref="CM34:CM37" ca="1" si="772">COUNTIF(OFFSET(CK34,1-$AY34,0,$AY34),CK34)</f>
        <v>1</v>
      </c>
      <c r="CN34" s="287" t="e">
        <f t="shared" ref="CN34:CN37" ca="1" si="773">IF(COUNTIF(OFFSET(CK$4:CK$7,$AX34,0),CK34)&gt;1,       TEXT(CL34,"00")&amp;" x "&amp;TEXT(CK34,"00")&amp;"e - "&amp;       TEXT(CM34,"00"),"")</f>
        <v>#VALUE!</v>
      </c>
      <c r="CO34" s="281" t="e">
        <f t="shared" ref="CO34:CO37" ca="1" si="774">IF(CN34="","",
IF(CL34=2,MATCH(LEFT(CN34,LEN(CN34)-2)&amp;TEXT(IF(VALUE(RIGHT(CN34,2))&gt;1,1,2),"00"),OFFSET(CN34,1-$AY34,0,4),0),"")&amp;
IF(CL34=3,MATCH(LEFT(CN34,LEN(CN34)-2)&amp;TEXT(IF(VALUE(RIGHT(CN34,2))&gt;1,1,2),"00"),OFFSET(CN34,1-$AY34,0,4),0)&amp;"/"&amp;
                      MATCH(LEFT(CN34,LEN(CN34)-2)&amp;TEXT(IF(VALUE(RIGHT(CN34,2))&gt;2,2,3),"00"),OFFSET(CN34,1-$AY34,0,4),0),"")&amp;
IF(CL34=4,MATCH(LEFT(CN34,LEN(CN34)-2)&amp;TEXT(IF(VALUE(RIGHT(CN34,2))&gt;1,1,2),"00"),OFFSET(CN34,1-$AY34,0,4),0)&amp;"/"&amp;
                      MATCH(LEFT(CN34,LEN(CN34)-2)&amp;TEXT(IF(VALUE(RIGHT(CN34,2))&gt;2,2,3),"00"),OFFSET(CN34,1-$AY34,0,4),0)&amp;"/"&amp;
                      MATCH(LEFT(CN34,LEN(CN34)-2)&amp;TEXT(IF(VALUE(RIGHT(CN34,2))&gt;3,3,4),"00"),OFFSET(CN34,1-$AY34,0,4),0),""))</f>
        <v>#VALUE!</v>
      </c>
      <c r="CP34" s="312" t="e">
        <f t="shared" ref="CP34:CP37" ca="1" si="775">CJ34+(
IF(CL34=2,OFFSET($AZ34,0,CO34-1))+
IF(CL34=3,OFFSET($AZ34,0,VALUE(MID(CO34,1,1))-1)+
                     OFFSET($AZ34,0,VALUE(MID(CO34,3,1))-1))+
IF(CL34=4,OFFSET($AZ34,0,VALUE(MID(CO34,1,1))-1)+
                     OFFSET($AZ34,0,VALUE(MID(CO34,3,1))-1)+
                     OFFSET($AZ34,0,VALUE(MID(CO34,5,1))-1))
)*10^CP$3</f>
        <v>#VALUE!</v>
      </c>
      <c r="CQ34" s="303" t="e">
        <f t="shared" ref="CQ34:CQ37" ca="1" si="776">RANK(CP34,OFFSET(CP$4:CP$7,$AX34,0))</f>
        <v>#VALUE!</v>
      </c>
      <c r="CR34" s="293">
        <f t="shared" ref="CR34:CR37" ca="1" si="777">COUNTIF(OFFSET(CQ$4:CQ$7,$AX34,0),CQ34)</f>
        <v>4</v>
      </c>
      <c r="CS34" s="293">
        <f t="shared" ref="CS34:CS37" ca="1" si="778">COUNTIF(OFFSET(CQ34,1-$AY34,0,$AY34),CQ34)</f>
        <v>1</v>
      </c>
      <c r="CT34" s="287" t="e">
        <f t="shared" ref="CT34:CT37" ca="1" si="779">IF(COUNTIF(OFFSET(CQ$4:CQ$7,$AX34,0),CQ34)&gt;1,       TEXT(CR34,"00")&amp;" x "&amp;TEXT(CQ34,"00")&amp;"e - "&amp;       TEXT(CS34,"00"),"")</f>
        <v>#VALUE!</v>
      </c>
      <c r="CU34" s="281" t="e">
        <f t="shared" ref="CU34:CU37" ca="1" si="780">IF(CT34="","",
IF(CR34=2,MATCH(LEFT(CT34,LEN(CT34)-2)&amp;TEXT(IF(VALUE(RIGHT(CT34,2))&gt;1,1,2),"00"),OFFSET(CT34,1-$AY34,0,4),0),"")&amp;
IF(CR34=3,MATCH(LEFT(CT34,LEN(CT34)-2)&amp;TEXT(IF(VALUE(RIGHT(CT34,2))&gt;1,1,2),"00"),OFFSET(CT34,1-$AY34,0,4),0)&amp;"/"&amp;
                      MATCH(LEFT(CT34,LEN(CT34)-2)&amp;TEXT(IF(VALUE(RIGHT(CT34,2))&gt;2,2,3),"00"),OFFSET(CT34,1-$AY34,0,4),0),"")&amp;
IF(CR34=4,MATCH(LEFT(CT34,LEN(CT34)-2)&amp;TEXT(IF(VALUE(RIGHT(CT34,2))&gt;1,1,2),"00"),OFFSET(CT34,1-$AY34,0,4),0)&amp;"/"&amp;
                      MATCH(LEFT(CT34,LEN(CT34)-2)&amp;TEXT(IF(VALUE(RIGHT(CT34,2))&gt;2,2,3),"00"),OFFSET(CT34,1-$AY34,0,4),0)&amp;"/"&amp;
                      MATCH(LEFT(CT34,LEN(CT34)-2)&amp;TEXT(IF(VALUE(RIGHT(CT34,2))&gt;3,3,4),"00"),OFFSET(CT34,1-$AY34,0,4),0),""))</f>
        <v>#VALUE!</v>
      </c>
      <c r="CV34" s="315" t="e">
        <f t="shared" ref="CV34:CV37" ca="1" si="781">CP34+(
IF(CR34=2,OFFSET($BE34,0,CU34-1))+
IF(CR34=3,OFFSET($BE34,0,VALUE(MID(CU34,1,1))-1)+
                     OFFSET($BE34,0,VALUE(MID(CU34,3,1))-1))+
IF(CR34=4,OFFSET($BE34,0,VALUE(MID(CU34,1,1))-1)+
                     OFFSET($BE34,0,VALUE(MID(CU34,3,1))-1)+
                     OFFSET($BE34,0,VALUE(MID(CU34,5,1))-1))
)*10^CV$3</f>
        <v>#VALUE!</v>
      </c>
      <c r="CW34" s="303" t="e">
        <f t="shared" ref="CW34:CW37" ca="1" si="782">RANK(CV34,OFFSET(CV$4:CV$7,$AX34,0))</f>
        <v>#VALUE!</v>
      </c>
      <c r="CX34" s="293">
        <f t="shared" ref="CX34:CX37" ca="1" si="783">COUNTIF(OFFSET(CW$4:CW$7,$AX34,0),CW34)</f>
        <v>4</v>
      </c>
      <c r="CY34" s="293">
        <f t="shared" ref="CY34:CY37" ca="1" si="784">COUNTIF(OFFSET(CW34,1-$AY34,0,$AY34),CW34)</f>
        <v>1</v>
      </c>
      <c r="CZ34" s="287" t="e">
        <f t="shared" ref="CZ34:CZ37" ca="1" si="785">IF(COUNTIF(OFFSET(CW$4:CW$7,$AX34,0),CW34)&gt;1,       TEXT(CX34,"00")&amp;" x "&amp;TEXT(CW34,"00")&amp;"e - "&amp;       TEXT(CY34,"00"),"")</f>
        <v>#VALUE!</v>
      </c>
      <c r="DA34" s="281" t="e">
        <f t="shared" ref="DA34:DA37" ca="1" si="786">IF(CZ34="","",
IF(CX34=2,MATCH(LEFT(CZ34,LEN(CZ34)-2)&amp;TEXT(IF(VALUE(RIGHT(CZ34,2))&gt;1,1,2),"00"),OFFSET(CZ34,1-$AY34,0,4),0),"")&amp;
IF(CX34=3,MATCH(LEFT(CZ34,LEN(CZ34)-2)&amp;TEXT(IF(VALUE(RIGHT(CZ34,2))&gt;1,1,2),"00"),OFFSET(CZ34,1-$AY34,0,4),0)&amp;"/"&amp;
                      MATCH(LEFT(CZ34,LEN(CZ34)-2)&amp;TEXT(IF(VALUE(RIGHT(CZ34,2))&gt;2,2,3),"00"),OFFSET(CZ34,1-$AY34,0,4),0),"")&amp;
IF(CX34=4,MATCH(LEFT(CZ34,LEN(CZ34)-2)&amp;TEXT(IF(VALUE(RIGHT(CZ34,2))&gt;1,1,2),"00"),OFFSET(CZ34,1-$AY34,0,4),0)&amp;"/"&amp;
                      MATCH(LEFT(CZ34,LEN(CZ34)-2)&amp;TEXT(IF(VALUE(RIGHT(CZ34,2))&gt;2,2,3),"00"),OFFSET(CZ34,1-$AY34,0,4),0)&amp;"/"&amp;
                      MATCH(LEFT(CZ34,LEN(CZ34)-2)&amp;TEXT(IF(VALUE(RIGHT(CZ34,2))&gt;3,3,4),"00"),OFFSET(CZ34,1-$AY34,0,4),0),""))</f>
        <v>#VALUE!</v>
      </c>
      <c r="DB34" s="318" t="e">
        <f t="shared" ref="DB34:DB37" ca="1" si="787">CV34+(
IF(CX34=2,OFFSET($BJ34,0,DA34-1))+
IF(CX34=3,OFFSET($BJ34,0,VALUE(MID(DA34,1,1))-1)+
                     OFFSET($BJ34,0,VALUE(MID(DA34,3,1))-1))+
IF(CX34=4,OFFSET($BJ34,0,VALUE(MID(DA34,1,1))-1)+
                     OFFSET($BJ34,0,VALUE(MID(DA34,3,1))-1)+
                     OFFSET($BJ34,0,VALUE(MID(DA34,5,1))-1))
)*10^DB$3</f>
        <v>#VALUE!</v>
      </c>
      <c r="DC34" s="303" t="e">
        <f t="shared" ref="DC34:DC37" ca="1" si="788">RANK(DB34,OFFSET(DB$4:DB$7,$AX34,0))</f>
        <v>#VALUE!</v>
      </c>
      <c r="DD34" s="321" t="e">
        <f t="shared" ca="1" si="185"/>
        <v>#VALUE!</v>
      </c>
      <c r="DE34" s="281" t="e">
        <f t="shared" ref="DE34:DE37" ca="1" si="789">RANK(DD34,OFFSET(DD$4:DD$7,$AX34,0))</f>
        <v>#VALUE!</v>
      </c>
      <c r="DF34" s="324" t="e">
        <f t="shared" ca="1" si="187"/>
        <v>#VALUE!</v>
      </c>
      <c r="DG34" s="281" t="e">
        <f ca="1">RANK(DF34,OFFSET(DF$4:DF$7,$AX34,0))&amp;$E34</f>
        <v>#VALUE!</v>
      </c>
      <c r="DH34" s="348">
        <f ca="1">COUNTIF(OFFSET($DG$4:$DG$7,$AX34,0),$DN34)</f>
        <v>0</v>
      </c>
      <c r="DI34" s="357" t="str">
        <f ca="1">IFERROR(MATCH($DN34,OFFSET($DG$4:$DG$7,$AX34,0),0),"")</f>
        <v/>
      </c>
      <c r="DJ34" s="357" t="str">
        <f t="shared" ref="DJ34:DL37" ca="1" si="790">IF(DJ$3&lt;=COUNTIF(OFFSET($DG$4:$DG$7,$AX34,0),$DN34),DI34+MATCH($DN34,OFFSET(OFFSET($DG$4:$DG$7,$AX34,0),DI34,0),0),"")</f>
        <v/>
      </c>
      <c r="DK34" s="357" t="str">
        <f t="shared" ca="1" si="790"/>
        <v/>
      </c>
      <c r="DL34" s="357" t="str">
        <f t="shared" ca="1" si="790"/>
        <v/>
      </c>
      <c r="DM34" s="350" t="str">
        <f ca="1">CONCATENATE(DI34,DJ34,DK34,DL34)</f>
        <v/>
      </c>
      <c r="DN34" s="351" t="s">
        <v>296</v>
      </c>
      <c r="DO34" s="351" t="str">
        <f ca="1">IF(SUM(OFFSET($R$4:$R$7,$AX34,0))&lt;12,"",
IF($DH34=0,$DO33,
IF($DH34=1,OFFSET($Q$4,VALUE(DM34)-1+$AX34,0),
IF($DH34=2,OFFSET($AS$4,VALUE(MID(DM34,1,1))-1+$AX34,0)&amp;"/"&amp;OFFSET($AS$4,VALUE(MID(DM34,2,1))-1+$AX34,0),
IF($DH34=3,OFFSET($AS$4,VALUE(MID(DM34,1,1))-1+$AX34,0)&amp;"/"&amp;OFFSET($AS$4,VALUE(MID(DM34,2,1))-1+$AX34,0)&amp;"/"&amp;OFFSET($AS$4,VALUE(MID(DM34,3,1))-1+$AX34,0),
CONCATENATE(OFFSET($AS$4,$AX34,0),"/",OFFSET($AS$5,$AX34,0),"/",OFFSET($AS$6,$AX34,0),"/",OFFSET($AS$7,$AX34,0)))))))</f>
        <v/>
      </c>
      <c r="DP34" s="351" t="str">
        <f ca="1">IFERROR(OFFSET($Q$51,MATCH(RIGHT($DN34),$Q$52:$Q$59,0),MATCH(VALUE(LEFT($DN34)),$R$51:$Z$51,0)),"")</f>
        <v/>
      </c>
      <c r="DQ34" s="351" t="str">
        <f t="shared" ca="1" si="65"/>
        <v/>
      </c>
      <c r="DR34" s="353" t="str">
        <f t="shared" ca="1" si="66"/>
        <v/>
      </c>
      <c r="DS34" s="201">
        <f t="shared" ca="1" si="189"/>
        <v>0</v>
      </c>
      <c r="DT34" s="203" t="str">
        <f t="shared" ca="1" si="190"/>
        <v/>
      </c>
      <c r="DU34" s="203" t="str">
        <f t="shared" ca="1" si="642"/>
        <v/>
      </c>
      <c r="DV34" s="203" t="str">
        <f t="shared" ca="1" si="642"/>
        <v/>
      </c>
      <c r="DW34" s="203" t="str">
        <f t="shared" ca="1" si="642"/>
        <v/>
      </c>
      <c r="DX34" s="195" t="str">
        <f t="shared" ref="DX34:DX37" ca="1" si="791">CONCATENATE(DT34,DU34,DV34,DW34)</f>
        <v/>
      </c>
      <c r="DY34" s="156" t="s">
        <v>296</v>
      </c>
      <c r="DZ34" s="156" t="str">
        <f ca="1">IF(SUM(OFFSET($AC$4:$AC$7,$AX34,0))&lt;12,"",
IF($DS34=0,$DZ33,
IF($DS34=1,OFFSET($Q$4,VALUE(DX34)-1+$AX34,0),
IF($DS34=2,OFFSET($AS$4,VALUE(MID(DX34,1,1))-1+$AX34,0)&amp;"/"&amp;OFFSET($AS$4,VALUE(MID(DX34,2,1))-1+$AX34,0),
IF($DS34=3,OFFSET($AS$4,VALUE(MID(DX34,1,1))-1+$AX34,0)&amp;"/"&amp;OFFSET($AS$4,VALUE(MID(DX34,2,1))-1+$AX34,0)&amp;"/"&amp;OFFSET($AS$4,VALUE(MID(DX34,3,1))-1+$AX34,0),
CONCATENATE(OFFSET($AS$4,$AX34,0),"/",OFFSET($AS$5,$AX34,0),"/",OFFSET($AS$6,$AX34,0),"/",OFFSET($AS$7,$AX34,0)))))))</f>
        <v/>
      </c>
      <c r="EA34" s="156" t="str">
        <f ca="1">IFERROR(OFFSET($Q$51,MATCH(RIGHT($DY34),$Q$52:$Q$59,0),MATCH(VALUE(LEFT($DY34)),$AC$51:$AK$51,0)),"")</f>
        <v/>
      </c>
      <c r="EB34" s="156" t="str">
        <f t="shared" ca="1" si="70"/>
        <v/>
      </c>
      <c r="EC34" s="156" t="str">
        <f ca="1">IF(OR(AC34&lt;1,EB34=""),"",LEFT(EB34,3)&amp;IF(ISERROR(MATCH(EB34,$Q:$Q,0)),"?",""))</f>
        <v/>
      </c>
      <c r="ED34" s="270" t="str">
        <f t="shared" si="4"/>
        <v>Zwe-Zui</v>
      </c>
      <c r="EE34" s="270" t="str">
        <f t="shared" si="5"/>
        <v/>
      </c>
      <c r="EF34" s="270" t="str">
        <f t="shared" si="5"/>
        <v/>
      </c>
      <c r="EG34" s="271" t="str">
        <f t="shared" si="6"/>
        <v/>
      </c>
      <c r="EH34" s="271" t="str">
        <f t="shared" si="7"/>
        <v/>
      </c>
      <c r="EI34" s="271" t="str">
        <f t="shared" si="8"/>
        <v/>
      </c>
      <c r="EJ34" s="271" t="str">
        <f t="shared" si="71"/>
        <v/>
      </c>
      <c r="EK34" s="274" t="str">
        <f t="shared" si="494"/>
        <v>Dui</v>
      </c>
      <c r="EL34" s="272" t="str">
        <f t="shared" ref="EL34:EO37" ca="1" si="792">IFERROR(VLOOKUP($AS34&amp;"-"&amp;OFFSET(EL$3,MATCH($E34,$E:$E,0)-MATCH($E$4,$E:$E,0),0),$ED:$EK,4,0),"")</f>
        <v/>
      </c>
      <c r="EM34" s="271" t="str">
        <f t="shared" ca="1" si="792"/>
        <v/>
      </c>
      <c r="EN34" s="271" t="str">
        <f t="shared" ca="1" si="792"/>
        <v/>
      </c>
      <c r="EO34" s="271" t="str">
        <f t="shared" ca="1" si="792"/>
        <v/>
      </c>
      <c r="EP34" s="272">
        <f t="shared" si="9"/>
        <v>30</v>
      </c>
      <c r="EQ34" s="272">
        <v>1</v>
      </c>
      <c r="ER34" s="272" t="str">
        <f t="shared" ref="ER34:EU37" ca="1" si="793">IFERROR(VLOOKUP($AS34&amp;"-"&amp;OFFSET(ER$3,MATCH($E34,$E:$E,0)-MATCH($E$4,$E:$E,0),0),$ED:$EJ,5,0),"")</f>
        <v/>
      </c>
      <c r="ES34" s="271" t="str">
        <f t="shared" ca="1" si="793"/>
        <v/>
      </c>
      <c r="ET34" s="271" t="str">
        <f t="shared" ca="1" si="793"/>
        <v/>
      </c>
      <c r="EU34" s="271" t="str">
        <f t="shared" ca="1" si="793"/>
        <v/>
      </c>
      <c r="EV34" s="273">
        <f t="shared" ref="EV34:EV37" ca="1" si="794">SUM(ER34:EU34)</f>
        <v>0</v>
      </c>
      <c r="EW34" s="272" t="str">
        <f t="shared" ref="EW34:EZ37" ca="1" si="795">IFERROR(VLOOKUP($AS34&amp;"-"&amp;OFFSET(EW$3,MATCH($E34,$E:$E,0)-MATCH($E$4,$E:$E,0),0),$ED:$EJ,6,0),"")</f>
        <v/>
      </c>
      <c r="EX34" s="271" t="str">
        <f t="shared" ca="1" si="795"/>
        <v/>
      </c>
      <c r="EY34" s="271" t="str">
        <f t="shared" ca="1" si="795"/>
        <v/>
      </c>
      <c r="EZ34" s="271" t="str">
        <f t="shared" ca="1" si="795"/>
        <v/>
      </c>
      <c r="FA34" s="273">
        <f t="shared" ref="FA34:FA37" ca="1" si="796">SUM(EW34:EZ34)</f>
        <v>0</v>
      </c>
      <c r="FB34" s="272" t="str">
        <f t="shared" ref="FB34:FE37" ca="1" si="797">IFERROR(VLOOKUP($AS34&amp;"-"&amp;OFFSET(FB$3,MATCH($E34,$E:$E,0)-MATCH($E$4,$E:$E,0),0),$ED:$EJ,2,0),"")</f>
        <v/>
      </c>
      <c r="FC34" s="271" t="str">
        <f t="shared" ca="1" si="797"/>
        <v/>
      </c>
      <c r="FD34" s="271" t="str">
        <f t="shared" ca="1" si="797"/>
        <v/>
      </c>
      <c r="FE34" s="271" t="str">
        <f t="shared" ca="1" si="797"/>
        <v/>
      </c>
      <c r="FF34" s="273">
        <f t="shared" ref="FF34:FF37" ca="1" si="798">SUM(FB34:FE34)</f>
        <v>0</v>
      </c>
      <c r="FG34"/>
      <c r="FI34" s="275">
        <f ca="1">RANK($EV34,OFFSET($EV$4:$EV$7,$AX34,0),0)</f>
        <v>1</v>
      </c>
      <c r="FJ34" s="280">
        <f ca="1">EV34+(IF(COUNTIF(OFFSET($FI$4:$FI$7,$AX34,0),$FI34)&gt;1,IF($AC34&gt;0,(MAX(OFFSET($AC$4:$AC$7,$AX34,0))-$AC34)*0.1,)))*10^FJ$3</f>
        <v>0</v>
      </c>
      <c r="FK34" s="303">
        <f ca="1">RANK($FJ34,OFFSET($FJ$4:$FJ$7,$AX34,0),0)</f>
        <v>1</v>
      </c>
      <c r="FL34" s="293">
        <f t="shared" ref="FL34:FL37" ca="1" si="799">COUNTIF(OFFSET(FK$4:FK$7,$AX34,0),FK34)</f>
        <v>4</v>
      </c>
      <c r="FM34" s="293">
        <f t="shared" ref="FM34:FM37" ca="1" si="800">COUNTIF(OFFSET(FK34,1-$AY34,0,$AY34),FK34)</f>
        <v>1</v>
      </c>
      <c r="FN34" s="287" t="str">
        <f t="shared" ref="FN34:FN37" ca="1" si="801">IF(COUNTIF(OFFSET(FK$4:FK$7,$AX34,0),FK34)&gt;1,       TEXT(FL34,"00")&amp;" x "&amp;TEXT(FK34,"00")&amp;"e - "&amp;       TEXT(FM34,"00"),"")</f>
        <v>04 x 01e - 01</v>
      </c>
      <c r="FO34" s="281" t="str">
        <f t="shared" ref="FO34:FO37" ca="1" si="802">IF(FN34="","",
IF(FL34=2,MATCH(LEFT(FN34,LEN(FN34)-2)&amp;TEXT(IF(VALUE(RIGHT(FN34,2))&gt;1,1,2),"00"),OFFSET(FN34,1-$AY34,0,4),0),"")&amp;
IF(FL34=3,MATCH(LEFT(FN34,LEN(FN34)-2)&amp;TEXT(IF(VALUE(RIGHT(FN34,2))&gt;1,1,2),"00"),OFFSET(FN34,1-$AY34,0,4),0)&amp;"/"&amp;
                      MATCH(LEFT(FN34,LEN(FN34)-2)&amp;TEXT(IF(VALUE(RIGHT(FN34,2))&gt;2,2,3),"00"),OFFSET(FN34,1-$AY34,0,4),0),"")&amp;
IF(FL34=4,MATCH(LEFT(FN34,LEN(FN34)-2)&amp;TEXT(IF(VALUE(RIGHT(FN34,2))&gt;1,1,2),"00"),OFFSET(FN34,1-$AY34,0,4),0)&amp;"/"&amp;
                      MATCH(LEFT(FN34,LEN(FN34)-2)&amp;TEXT(IF(VALUE(RIGHT(FN34,2))&gt;2,2,3),"00"),OFFSET(FN34,1-$AY34,0,4),0)&amp;"/"&amp;
                      MATCH(LEFT(FN34,LEN(FN34)-2)&amp;TEXT(IF(VALUE(RIGHT(FN34,2))&gt;3,3,4),"00"),OFFSET(FN34,1-$AY34,0,4),0),""))</f>
        <v>2/3/4</v>
      </c>
      <c r="FP34" s="300" t="e">
        <f t="shared" ref="FP34:FP37" ca="1" si="803">FJ34+(
IF(FL34=2,OFFSET($ER34,0,VALUE(FO34)-1))+
IF(FL34=3,OFFSET($ER34,0,VALUE(MID(FO34,1,1))-1)+
                     OFFSET($ER34,0,VALUE(MID(FO34,3,1))-1))+
IF(FL34=4,OFFSET($ER34,0,VALUE(MID(FO34,1,1))-1)+
                     OFFSET($ER34,0,VALUE(MID(FO34,3,1))-1)+
                     OFFSET($ER34,0,VALUE(MID(FO34,5,1))-1))
)*10^FP$3</f>
        <v>#VALUE!</v>
      </c>
      <c r="FQ34" s="303" t="e">
        <f t="shared" ca="1" si="206"/>
        <v>#VALUE!</v>
      </c>
      <c r="FR34" s="293">
        <f t="shared" ref="FR34:FR37" ca="1" si="804">COUNTIF(OFFSET(FQ$4:FQ$7,$AX34,0),FQ34)</f>
        <v>4</v>
      </c>
      <c r="FS34" s="293">
        <f t="shared" ref="FS34:FS37" ca="1" si="805">COUNTIF(OFFSET(FQ34,1-$AY34,0,$AY34),FQ34)</f>
        <v>1</v>
      </c>
      <c r="FT34" s="287" t="e">
        <f t="shared" ref="FT34:FT37" ca="1" si="806">IF(COUNTIF(OFFSET(FQ$4:FQ$7,$AX34,0),FQ34)&gt;1,       TEXT(FR34,"00")&amp;" x "&amp;TEXT(FQ34,"00")&amp;"e - "&amp;       TEXT(FS34,"00"),"")</f>
        <v>#VALUE!</v>
      </c>
      <c r="FU34" s="281" t="e">
        <f t="shared" ref="FU34:FU37" ca="1" si="807">IF(FT34="","",
IF(FR34=2,MATCH(LEFT(FT34,LEN(FT34)-2)&amp;TEXT(IF(VALUE(RIGHT(FT34,2))&gt;1,1,2),"00"),OFFSET(FT34,1-$AY34,0,4),0),"")&amp;
IF(FR34=3,MATCH(LEFT(FT34,LEN(FT34)-2)&amp;TEXT(IF(VALUE(RIGHT(FT34,2))&gt;1,1,2),"00"),OFFSET(FT34,1-$AY34,0,4),0)&amp;"/"&amp;
                      MATCH(LEFT(FT34,LEN(FT34)-2)&amp;TEXT(IF(VALUE(RIGHT(FT34,2))&gt;2,2,3),"00"),OFFSET(FT34,1-$AY34,0,4),0),"")&amp;
IF(FR34=4,MATCH(LEFT(FT34,LEN(FT34)-2)&amp;TEXT(IF(VALUE(RIGHT(FT34,2))&gt;1,1,2),"00"),OFFSET(FT34,1-$AY34,0,4),0)&amp;"/"&amp;
                      MATCH(LEFT(FT34,LEN(FT34)-2)&amp;TEXT(IF(VALUE(RIGHT(FT34,2))&gt;2,2,3),"00"),OFFSET(FT34,1-$AY34,0,4),0)&amp;"/"&amp;
                      MATCH(LEFT(FT34,LEN(FT34)-2)&amp;TEXT(IF(VALUE(RIGHT(FT34,2))&gt;3,3,4),"00"),OFFSET(FT34,1-$AY34,0,4),0),""))</f>
        <v>#VALUE!</v>
      </c>
      <c r="FV34" s="306" t="e">
        <f t="shared" ref="FV34:FV37" ca="1" si="808">FP34+(
IF(FR34=2,OFFSET($EW34,0,FU34-1))+
IF(FR34=3,OFFSET($EW34,0,VALUE(MID(FU34,1,1))-1)+
                     OFFSET($EW34,0,VALUE(MID(FU34,3,1))-1))+
IF(FR34=4,OFFSET($EW34,0,VALUE(MID(FU34,1,1))-1)+
                     OFFSET($EW34,0,VALUE(MID(FU34,3,1))-1)+
                     OFFSET($EW34,0,VALUE(MID(FU34,5,1))-1))
)*10^FV$3</f>
        <v>#VALUE!</v>
      </c>
      <c r="FW34" s="303" t="e">
        <f t="shared" ref="FW34" ca="1" si="809">RANK(FV34,OFFSET(FV$4:FV$7,$AX34,0))</f>
        <v>#VALUE!</v>
      </c>
      <c r="FX34" s="293">
        <f t="shared" ref="FX34:FX37" ca="1" si="810">COUNTIF(OFFSET(FW$4:FW$7,$AX34,0),FW34)</f>
        <v>4</v>
      </c>
      <c r="FY34" s="293">
        <f t="shared" ref="FY34:FY37" ca="1" si="811">COUNTIF(OFFSET(FW34,1-$AY34,0,$AY34),FW34)</f>
        <v>1</v>
      </c>
      <c r="FZ34" s="287" t="e">
        <f t="shared" ref="FZ34:FZ37" ca="1" si="812">IF(COUNTIF(OFFSET(FW$4:FW$7,$AX34,0),FW34)&gt;1,       TEXT(FX34,"00")&amp;" x "&amp;TEXT(FW34,"00")&amp;"e - "&amp;       TEXT(FY34,"00"),"")</f>
        <v>#VALUE!</v>
      </c>
      <c r="GA34" s="281" t="e">
        <f t="shared" ref="GA34:GA37" ca="1" si="813">IF(FZ34="","",
IF(FX34=2,MATCH(LEFT(FZ34,LEN(FZ34)-2)&amp;TEXT(IF(VALUE(RIGHT(FZ34,2))&gt;1,1,2),"00"),OFFSET(FZ34,1-$AY34,0,4),0),"")&amp;
IF(FX34=3,MATCH(LEFT(FZ34,LEN(FZ34)-2)&amp;TEXT(IF(VALUE(RIGHT(FZ34,2))&gt;1,1,2),"00"),OFFSET(FZ34,1-$AY34,0,4),0)&amp;"/"&amp;
                      MATCH(LEFT(FZ34,LEN(FZ34)-2)&amp;TEXT(IF(VALUE(RIGHT(FZ34,2))&gt;2,2,3),"00"),OFFSET(FZ34,1-$AY34,0,4),0),"")&amp;
IF(FX34=4,MATCH(LEFT(FZ34,LEN(FZ34)-2)&amp;TEXT(IF(VALUE(RIGHT(FZ34,2))&gt;1,1,2),"00"),OFFSET(FZ34,1-$AY34,0,4),0)&amp;"/"&amp;
                      MATCH(LEFT(FZ34,LEN(FZ34)-2)&amp;TEXT(IF(VALUE(RIGHT(FZ34,2))&gt;2,2,3),"00"),OFFSET(FZ34,1-$AY34,0,4),0)&amp;"/"&amp;
                      MATCH(LEFT(FZ34,LEN(FZ34)-2)&amp;TEXT(IF(VALUE(RIGHT(FZ34,2))&gt;3,3,4),"00"),OFFSET(FZ34,1-$AY34,0,4),0),""))</f>
        <v>#VALUE!</v>
      </c>
      <c r="GB34" s="309" t="e">
        <f t="shared" ref="GB34:GB37" ca="1" si="814">FV34+(
IF(FX34=2,OFFSET($FB34,0,GA34-1))+
IF(FX34=3,OFFSET($FB34,0,VALUE(MID(GA34,1,1))-1)+
                     OFFSET($FB34,0,VALUE(MID(GA34,3,1))-1))+
IF(FX34=4,OFFSET($FB34,0,VALUE(MID(GA34,1,1))-1)+
                     OFFSET($FB34,0,VALUE(MID(GA34,3,1))-1)+
                     OFFSET($FB34,0,VALUE(MID(GA34,5,1))-1))
)*10^GB$3</f>
        <v>#VALUE!</v>
      </c>
      <c r="GC34" s="303" t="e">
        <f t="shared" ref="GC34:GC37" ca="1" si="815">RANK(GB34,OFFSET(GB$4:GB$7,$AX34,0))</f>
        <v>#VALUE!</v>
      </c>
      <c r="GD34" s="293">
        <f t="shared" ref="GD34:GD37" ca="1" si="816">COUNTIF(OFFSET(GC$4:GC$7,$AX34,0),GC34)</f>
        <v>4</v>
      </c>
      <c r="GE34" s="293">
        <f t="shared" ref="GE34:GE37" ca="1" si="817">COUNTIF(OFFSET(GC34,1-$AY34,0,$AY34),GC34)</f>
        <v>1</v>
      </c>
      <c r="GF34" s="287" t="e">
        <f t="shared" ref="GF34:GF37" ca="1" si="818">IF(COUNTIF(OFFSET(GC$4:GC$7,$AX34,0),GC34)&gt;1,       TEXT(GD34,"00")&amp;" x "&amp;TEXT(GC34,"00")&amp;"e - "&amp;       TEXT(GE34,"00"),"")</f>
        <v>#VALUE!</v>
      </c>
      <c r="GG34" s="281" t="e">
        <f t="shared" ref="GG34:GG37" ca="1" si="819">IF(GF34="","",
IF(GD34=2,MATCH(LEFT(GF34,LEN(GF34)-2)&amp;TEXT(IF(VALUE(RIGHT(GF34,2))&gt;1,1,2),"00"),OFFSET(GF34,1-$AY34,0,4),0),"")&amp;
IF(GD34=3,MATCH(LEFT(GF34,LEN(GF34)-2)&amp;TEXT(IF(VALUE(RIGHT(GF34,2))&gt;1,1,2),"00"),OFFSET(GF34,1-$AY34,0,4),0)&amp;"/"&amp;
                      MATCH(LEFT(GF34,LEN(GF34)-2)&amp;TEXT(IF(VALUE(RIGHT(GF34,2))&gt;2,2,3),"00"),OFFSET(GF34,1-$AY34,0,4),0),"")&amp;
IF(GD34=4,MATCH(LEFT(GF34,LEN(GF34)-2)&amp;TEXT(IF(VALUE(RIGHT(GF34,2))&gt;1,1,2),"00"),OFFSET(GF34,1-$AY34,0,4),0)&amp;"/"&amp;
                      MATCH(LEFT(GF34,LEN(GF34)-2)&amp;TEXT(IF(VALUE(RIGHT(GF34,2))&gt;2,2,3),"00"),OFFSET(GF34,1-$AY34,0,4),0)&amp;"/"&amp;
                      MATCH(LEFT(GF34,LEN(GF34)-2)&amp;TEXT(IF(VALUE(RIGHT(GF34,2))&gt;3,3,4),"00"),OFFSET(GF34,1-$AY34,0,4),0),""))</f>
        <v>#VALUE!</v>
      </c>
      <c r="GH34" s="312" t="e">
        <f t="shared" ref="GH34:GH37" ca="1" si="820">GB34+(
IF(GD34=2,OFFSET($ER34,0,GG34-1))+
IF(GD34=3,OFFSET($ER34,0,VALUE(MID(GG34,1,1))-1)+
                     OFFSET($ER34,0,VALUE(MID(GG34,3,1))-1))+
IF(GD34=4,OFFSET($ER34,0,VALUE(MID(GG34,1,1))-1)+
                     OFFSET($ER34,0,VALUE(MID(GG34,3,1))-1)+
                     OFFSET($ER34,0,VALUE(MID(GG34,5,1))-1))
)*10^GH$3</f>
        <v>#VALUE!</v>
      </c>
      <c r="GI34" s="303" t="e">
        <f t="shared" ref="GI34:GI37" ca="1" si="821">RANK(GH34,OFFSET(GH$4:GH$7,$AX34,0))</f>
        <v>#VALUE!</v>
      </c>
      <c r="GJ34" s="293">
        <f t="shared" ref="GJ34:GJ37" ca="1" si="822">COUNTIF(OFFSET(GI$4:GI$7,$AX34,0),GI34)</f>
        <v>4</v>
      </c>
      <c r="GK34" s="293">
        <f t="shared" ref="GK34:GK37" ca="1" si="823">COUNTIF(OFFSET(GI34,1-$AY34,0,$AY34),GI34)</f>
        <v>1</v>
      </c>
      <c r="GL34" s="287" t="e">
        <f t="shared" ref="GL34:GL37" ca="1" si="824">IF(COUNTIF(OFFSET(GI$4:GI$7,$AX34,0),GI34)&gt;1,       TEXT(GJ34,"00")&amp;" x "&amp;TEXT(GI34,"00")&amp;"e - "&amp;       TEXT(GK34,"00"),"")</f>
        <v>#VALUE!</v>
      </c>
      <c r="GM34" s="281" t="e">
        <f t="shared" ref="GM34:GM37" ca="1" si="825">IF(GL34="","",
IF(GJ34=2,MATCH(LEFT(GL34,LEN(GL34)-2)&amp;TEXT(IF(VALUE(RIGHT(GL34,2))&gt;1,1,2),"00"),OFFSET(GL34,1-$AY34,0,4),0),"")&amp;
IF(GJ34=3,MATCH(LEFT(GL34,LEN(GL34)-2)&amp;TEXT(IF(VALUE(RIGHT(GL34,2))&gt;1,1,2),"00"),OFFSET(GL34,1-$AY34,0,4),0)&amp;"/"&amp;
                      MATCH(LEFT(GL34,LEN(GL34)-2)&amp;TEXT(IF(VALUE(RIGHT(GL34,2))&gt;2,2,3),"00"),OFFSET(GL34,1-$AY34,0,4),0),"")&amp;
IF(GJ34=4,MATCH(LEFT(GL34,LEN(GL34)-2)&amp;TEXT(IF(VALUE(RIGHT(GL34,2))&gt;1,1,2),"00"),OFFSET(GL34,1-$AY34,0,4),0)&amp;"/"&amp;
                      MATCH(LEFT(GL34,LEN(GL34)-2)&amp;TEXT(IF(VALUE(RIGHT(GL34,2))&gt;2,2,3),"00"),OFFSET(GL34,1-$AY34,0,4),0)&amp;"/"&amp;
                      MATCH(LEFT(GL34,LEN(GL34)-2)&amp;TEXT(IF(VALUE(RIGHT(GL34,2))&gt;3,3,4),"00"),OFFSET(GL34,1-$AY34,0,4),0),""))</f>
        <v>#VALUE!</v>
      </c>
      <c r="GN34" s="315" t="e">
        <f t="shared" ref="GN34:GN37" ca="1" si="826">GH34+(
IF(GJ34=2,OFFSET($EW34,0,GM34-1))+
IF(GJ34=3,OFFSET($EW34,0,VALUE(MID(GM34,1,1))-1)+
                     OFFSET($EW34,0,VALUE(MID(GM34,3,1))-1))+
IF(GJ34=4,OFFSET($EW34,0,VALUE(MID(GM34,1,1))-1)+
                     OFFSET($EW34,0,VALUE(MID(GM34,3,1))-1)+
                     OFFSET($EW34,0,VALUE(MID(GM34,5,1))-1))
)*10^GN$3</f>
        <v>#VALUE!</v>
      </c>
      <c r="GO34" s="303" t="e">
        <f t="shared" ref="GO34:GO37" ca="1" si="827">RANK(GN34,OFFSET(GN$4:GN$7,$AX34,0))</f>
        <v>#VALUE!</v>
      </c>
      <c r="GP34" s="293">
        <f t="shared" ref="GP34:GP37" ca="1" si="828">COUNTIF(OFFSET(GO$4:GO$7,$AX34,0),GO34)</f>
        <v>4</v>
      </c>
      <c r="GQ34" s="293">
        <f t="shared" ref="GQ34:GQ37" ca="1" si="829">COUNTIF(OFFSET(GO34,1-$AY34,0,$AY34),GO34)</f>
        <v>1</v>
      </c>
      <c r="GR34" s="287" t="e">
        <f t="shared" ref="GR34:GR37" ca="1" si="830">IF(COUNTIF(OFFSET(GO$4:GO$7,$AX34,0),GO34)&gt;1,       TEXT(GP34,"00")&amp;" x "&amp;TEXT(GO34,"00")&amp;"e - "&amp;       TEXT(GQ34,"00"),"")</f>
        <v>#VALUE!</v>
      </c>
      <c r="GS34" s="281" t="e">
        <f t="shared" ref="GS34:GS37" ca="1" si="831">IF(GR34="","",
IF(GP34=2,MATCH(LEFT(GR34,LEN(GR34)-2)&amp;TEXT(IF(VALUE(RIGHT(GR34,2))&gt;1,1,2),"00"),OFFSET(GR34,1-$AY34,0,4),0),"")&amp;
IF(GP34=3,MATCH(LEFT(GR34,LEN(GR34)-2)&amp;TEXT(IF(VALUE(RIGHT(GR34,2))&gt;1,1,2),"00"),OFFSET(GR34,1-$AY34,0,4),0)&amp;"/"&amp;
                      MATCH(LEFT(GR34,LEN(GR34)-2)&amp;TEXT(IF(VALUE(RIGHT(GR34,2))&gt;2,2,3),"00"),OFFSET(GR34,1-$AY34,0,4),0),"")&amp;
IF(GP34=4,MATCH(LEFT(GR34,LEN(GR34)-2)&amp;TEXT(IF(VALUE(RIGHT(GR34,2))&gt;1,1,2),"00"),OFFSET(GR34,1-$AY34,0,4),0)&amp;"/"&amp;
                      MATCH(LEFT(GR34,LEN(GR34)-2)&amp;TEXT(IF(VALUE(RIGHT(GR34,2))&gt;2,2,3),"00"),OFFSET(GR34,1-$AY34,0,4),0)&amp;"/"&amp;
                      MATCH(LEFT(GR34,LEN(GR34)-2)&amp;TEXT(IF(VALUE(RIGHT(GR34,2))&gt;3,3,4),"00"),OFFSET(GR34,1-$AY34,0,4),0),""))</f>
        <v>#VALUE!</v>
      </c>
      <c r="GT34" s="318" t="e">
        <f t="shared" ref="GT34:GT37" ca="1" si="832">GN34+(
IF(GP34=2,OFFSET($FB34,0,GS34-1))+
IF(GP34=3,OFFSET($FB34,0,VALUE(MID(GS34,1,1))-1)+
                     OFFSET($FB34,0,VALUE(MID(GS34,3,1))-1))+
IF(GP34=4,OFFSET($FB34,0,VALUE(MID(GS34,1,1))-1)+
                     OFFSET($FB34,0,VALUE(MID(GS34,3,1))-1)+
                     OFFSET($FB34,0,VALUE(MID(GS34,5,1))-1))
)*10^GT$3</f>
        <v>#VALUE!</v>
      </c>
      <c r="GU34" s="303" t="e">
        <f t="shared" ref="GU34:GU37" ca="1" si="833">RANK(GT34,OFFSET(GT$4:GT$7,$AX34,0))</f>
        <v>#VALUE!</v>
      </c>
      <c r="GV34" s="321" t="e">
        <f ca="1">GT34+IF(COUNTIF(OFFSET($GU$4:$GU$7,$AX34,0),GU34)&gt;1,FA34*10^GV$3)</f>
        <v>#VALUE!</v>
      </c>
      <c r="GW34" s="281" t="e">
        <f t="shared" ref="GW34:GW37" ca="1" si="834">RANK(GV34,OFFSET(GV$4:GV$7,$AX34,0))</f>
        <v>#VALUE!</v>
      </c>
      <c r="GX34" s="324" t="e">
        <f ca="1">GV34+IF(COUNTIF(OFFSET($GW$4:$GW$7,$AX34,0),GW34)&gt;1,FF34*10^GX$3)</f>
        <v>#VALUE!</v>
      </c>
      <c r="GY34" s="281" t="e">
        <f ca="1">RANK(GX34,OFFSET(GX$4:GX$7,$AX34,0))&amp;$E34</f>
        <v>#VALUE!</v>
      </c>
      <c r="GZ34"/>
      <c r="HA34"/>
      <c r="HB34"/>
      <c r="HC34"/>
      <c r="HD34"/>
      <c r="HE34"/>
      <c r="HF34"/>
      <c r="HG34"/>
      <c r="HH34"/>
    </row>
    <row r="35" spans="1:216" x14ac:dyDescent="0.25">
      <c r="A35" s="41">
        <v>28</v>
      </c>
      <c r="B35" s="42">
        <v>43274</v>
      </c>
      <c r="C35" s="43">
        <v>0.70833333333333337</v>
      </c>
      <c r="D35" s="44" t="s">
        <v>251</v>
      </c>
      <c r="E35" s="74" t="s">
        <v>139</v>
      </c>
      <c r="F35" s="218" t="s">
        <v>273</v>
      </c>
      <c r="G35" s="219" t="s">
        <v>272</v>
      </c>
      <c r="H35" s="56"/>
      <c r="I35" s="57"/>
      <c r="J35" s="49"/>
      <c r="K35" s="50" t="str">
        <f t="shared" si="0"/>
        <v/>
      </c>
      <c r="L35" s="51">
        <v>10</v>
      </c>
      <c r="M35" s="49"/>
      <c r="N35" s="58"/>
      <c r="O35" s="59"/>
      <c r="P35" s="68" t="s">
        <v>163</v>
      </c>
      <c r="Q35" s="259" t="s">
        <v>272</v>
      </c>
      <c r="R35" s="382">
        <f t="shared" ca="1" si="739"/>
        <v>0</v>
      </c>
      <c r="S35" s="382">
        <f t="shared" ca="1" si="124"/>
        <v>0</v>
      </c>
      <c r="T35" s="382">
        <f t="shared" ca="1" si="125"/>
        <v>0</v>
      </c>
      <c r="U35" s="382">
        <f t="shared" ca="1" si="126"/>
        <v>0</v>
      </c>
      <c r="V35" s="383">
        <f t="shared" ca="1" si="740"/>
        <v>0</v>
      </c>
      <c r="W35" s="384">
        <f t="shared" ca="1" si="741"/>
        <v>0</v>
      </c>
      <c r="X35" s="385">
        <f t="shared" ca="1" si="129"/>
        <v>0</v>
      </c>
      <c r="Y35" s="386">
        <f t="shared" ca="1" si="742"/>
        <v>0</v>
      </c>
      <c r="Z35" s="387" t="str">
        <f ca="1">IF(SUM(OFFSET(R$4:R$7,$AX35,0))=0,"",IFERROR(DG35,"")&amp;IF(SUM(OFFSET(R$4:R$7,$AX35,0))&lt;12,"?",""))</f>
        <v/>
      </c>
      <c r="AA35" s="50" t="str">
        <f ca="1">IF(AK35="","",(IF(V35=AG35,1)+IF(W35=AH35,1)+IF(X35=AI35,1)+IF(Y35=AJ35,1)+IF(Z35=AK35,1))/5*AB35)</f>
        <v/>
      </c>
      <c r="AB35" s="390">
        <v>5</v>
      </c>
      <c r="AC35" s="388">
        <f t="shared" ca="1" si="131"/>
        <v>0</v>
      </c>
      <c r="AD35" s="382">
        <f t="shared" ca="1" si="132"/>
        <v>0</v>
      </c>
      <c r="AE35" s="382">
        <f t="shared" ca="1" si="133"/>
        <v>0</v>
      </c>
      <c r="AF35" s="382">
        <f t="shared" ca="1" si="134"/>
        <v>0</v>
      </c>
      <c r="AG35" s="383">
        <f t="shared" ca="1" si="135"/>
        <v>0</v>
      </c>
      <c r="AH35" s="384">
        <f t="shared" ca="1" si="136"/>
        <v>0</v>
      </c>
      <c r="AI35" s="385">
        <f t="shared" ca="1" si="743"/>
        <v>0</v>
      </c>
      <c r="AJ35" s="386">
        <f t="shared" ca="1" si="138"/>
        <v>0</v>
      </c>
      <c r="AK35" s="389" t="str">
        <f ca="1">IF(SUM(OFFSET(AC$4:AC$7,$AX35,0))=0,"",IFERROR($GY35,"")&amp;IF(SUM(OFFSET(AC$4:AC$7,$AX35,0))&lt;12,"?",""))</f>
        <v/>
      </c>
      <c r="AL35" s="270" t="str">
        <f t="shared" si="1"/>
        <v>Zui-Mex</v>
      </c>
      <c r="AM35" s="270" t="str">
        <f t="shared" si="2"/>
        <v/>
      </c>
      <c r="AN35" s="270" t="str">
        <f t="shared" si="2"/>
        <v/>
      </c>
      <c r="AO35" s="271" t="str">
        <f t="shared" si="27"/>
        <v/>
      </c>
      <c r="AP35" s="271" t="str">
        <f t="shared" si="28"/>
        <v/>
      </c>
      <c r="AQ35" s="271" t="str">
        <f t="shared" si="29"/>
        <v/>
      </c>
      <c r="AR35" s="271" t="str">
        <f t="shared" si="30"/>
        <v/>
      </c>
      <c r="AS35" s="274" t="str">
        <f t="shared" si="445"/>
        <v>Mex</v>
      </c>
      <c r="AT35" s="272" t="str">
        <f t="shared" ca="1" si="744"/>
        <v/>
      </c>
      <c r="AU35" s="271" t="str">
        <f t="shared" ca="1" si="744"/>
        <v/>
      </c>
      <c r="AV35" s="271" t="str">
        <f t="shared" ca="1" si="744"/>
        <v/>
      </c>
      <c r="AW35" s="271" t="str">
        <f t="shared" ca="1" si="744"/>
        <v/>
      </c>
      <c r="AX35" s="272">
        <f t="shared" si="3"/>
        <v>30</v>
      </c>
      <c r="AY35" s="272">
        <v>2</v>
      </c>
      <c r="AZ35" s="272" t="str">
        <f t="shared" ca="1" si="745"/>
        <v/>
      </c>
      <c r="BA35" s="271" t="str">
        <f t="shared" ca="1" si="745"/>
        <v/>
      </c>
      <c r="BB35" s="271" t="str">
        <f t="shared" ca="1" si="745"/>
        <v/>
      </c>
      <c r="BC35" s="271" t="str">
        <f t="shared" ca="1" si="745"/>
        <v/>
      </c>
      <c r="BD35" s="273">
        <f t="shared" ca="1" si="746"/>
        <v>0</v>
      </c>
      <c r="BE35" s="272" t="str">
        <f t="shared" ca="1" si="747"/>
        <v/>
      </c>
      <c r="BF35" s="271" t="str">
        <f t="shared" ca="1" si="747"/>
        <v/>
      </c>
      <c r="BG35" s="271" t="str">
        <f t="shared" ca="1" si="747"/>
        <v/>
      </c>
      <c r="BH35" s="271" t="str">
        <f t="shared" ca="1" si="747"/>
        <v/>
      </c>
      <c r="BI35" s="273">
        <f t="shared" ca="1" si="748"/>
        <v>0</v>
      </c>
      <c r="BJ35" s="272" t="str">
        <f t="shared" ca="1" si="749"/>
        <v/>
      </c>
      <c r="BK35" s="271" t="str">
        <f t="shared" ca="1" si="749"/>
        <v/>
      </c>
      <c r="BL35" s="271" t="str">
        <f t="shared" ca="1" si="749"/>
        <v/>
      </c>
      <c r="BM35" s="271" t="str">
        <f t="shared" ca="1" si="749"/>
        <v/>
      </c>
      <c r="BN35" s="273">
        <f t="shared" ca="1" si="750"/>
        <v>0</v>
      </c>
      <c r="BO35"/>
      <c r="BP35" s="175"/>
      <c r="BQ35" s="276">
        <f t="shared" ca="1" si="751"/>
        <v>1</v>
      </c>
      <c r="BR35" s="282">
        <f ca="1">BD35+(IF(COUNTIF(OFFSET($BQ$4:$BQ$7,$AX35,0),$BQ35)&gt;1,IF($R35&gt;0,(MAX(OFFSET($R$4:$R$7,$AX35,0))-$R35)*0.1,)))*10^BR$3</f>
        <v>0</v>
      </c>
      <c r="BS35" s="304">
        <f t="shared" ca="1" si="752"/>
        <v>1</v>
      </c>
      <c r="BT35" s="294">
        <f t="shared" ca="1" si="753"/>
        <v>4</v>
      </c>
      <c r="BU35" s="294">
        <f t="shared" ca="1" si="754"/>
        <v>2</v>
      </c>
      <c r="BV35" s="288" t="str">
        <f t="shared" ca="1" si="755"/>
        <v>04 x 01e - 02</v>
      </c>
      <c r="BW35" s="298" t="str">
        <f t="shared" ca="1" si="756"/>
        <v>1/3/4</v>
      </c>
      <c r="BX35" s="301" t="e">
        <f t="shared" ca="1" si="757"/>
        <v>#VALUE!</v>
      </c>
      <c r="BY35" s="304" t="e">
        <f t="shared" ca="1" si="758"/>
        <v>#VALUE!</v>
      </c>
      <c r="BZ35" s="294">
        <f t="shared" ca="1" si="759"/>
        <v>4</v>
      </c>
      <c r="CA35" s="294">
        <f t="shared" ca="1" si="760"/>
        <v>2</v>
      </c>
      <c r="CB35" s="288" t="e">
        <f t="shared" ca="1" si="761"/>
        <v>#VALUE!</v>
      </c>
      <c r="CC35" s="298" t="e">
        <f t="shared" ca="1" si="762"/>
        <v>#VALUE!</v>
      </c>
      <c r="CD35" s="307" t="e">
        <f t="shared" ca="1" si="763"/>
        <v>#VALUE!</v>
      </c>
      <c r="CE35" s="304" t="e">
        <f t="shared" ca="1" si="764"/>
        <v>#VALUE!</v>
      </c>
      <c r="CF35" s="294">
        <f t="shared" ca="1" si="765"/>
        <v>4</v>
      </c>
      <c r="CG35" s="294">
        <f t="shared" ca="1" si="766"/>
        <v>2</v>
      </c>
      <c r="CH35" s="288" t="e">
        <f t="shared" ca="1" si="767"/>
        <v>#VALUE!</v>
      </c>
      <c r="CI35" s="298" t="e">
        <f t="shared" ca="1" si="768"/>
        <v>#VALUE!</v>
      </c>
      <c r="CJ35" s="310" t="e">
        <f t="shared" ca="1" si="769"/>
        <v>#VALUE!</v>
      </c>
      <c r="CK35" s="304" t="e">
        <f t="shared" ca="1" si="770"/>
        <v>#VALUE!</v>
      </c>
      <c r="CL35" s="294">
        <f t="shared" ca="1" si="771"/>
        <v>4</v>
      </c>
      <c r="CM35" s="294">
        <f t="shared" ca="1" si="772"/>
        <v>2</v>
      </c>
      <c r="CN35" s="288" t="e">
        <f t="shared" ca="1" si="773"/>
        <v>#VALUE!</v>
      </c>
      <c r="CO35" s="298" t="e">
        <f t="shared" ca="1" si="774"/>
        <v>#VALUE!</v>
      </c>
      <c r="CP35" s="313" t="e">
        <f t="shared" ca="1" si="775"/>
        <v>#VALUE!</v>
      </c>
      <c r="CQ35" s="304" t="e">
        <f t="shared" ca="1" si="776"/>
        <v>#VALUE!</v>
      </c>
      <c r="CR35" s="294">
        <f t="shared" ca="1" si="777"/>
        <v>4</v>
      </c>
      <c r="CS35" s="294">
        <f t="shared" ca="1" si="778"/>
        <v>2</v>
      </c>
      <c r="CT35" s="288" t="e">
        <f t="shared" ca="1" si="779"/>
        <v>#VALUE!</v>
      </c>
      <c r="CU35" s="298" t="e">
        <f t="shared" ca="1" si="780"/>
        <v>#VALUE!</v>
      </c>
      <c r="CV35" s="316" t="e">
        <f t="shared" ca="1" si="781"/>
        <v>#VALUE!</v>
      </c>
      <c r="CW35" s="304" t="e">
        <f t="shared" ca="1" si="782"/>
        <v>#VALUE!</v>
      </c>
      <c r="CX35" s="294">
        <f t="shared" ca="1" si="783"/>
        <v>4</v>
      </c>
      <c r="CY35" s="294">
        <f t="shared" ca="1" si="784"/>
        <v>2</v>
      </c>
      <c r="CZ35" s="288" t="e">
        <f t="shared" ca="1" si="785"/>
        <v>#VALUE!</v>
      </c>
      <c r="DA35" s="298" t="e">
        <f t="shared" ca="1" si="786"/>
        <v>#VALUE!</v>
      </c>
      <c r="DB35" s="319" t="e">
        <f t="shared" ca="1" si="787"/>
        <v>#VALUE!</v>
      </c>
      <c r="DC35" s="304" t="e">
        <f t="shared" ca="1" si="788"/>
        <v>#VALUE!</v>
      </c>
      <c r="DD35" s="322" t="e">
        <f t="shared" ca="1" si="185"/>
        <v>#VALUE!</v>
      </c>
      <c r="DE35" s="283" t="e">
        <f t="shared" ca="1" si="789"/>
        <v>#VALUE!</v>
      </c>
      <c r="DF35" s="325" t="e">
        <f t="shared" ca="1" si="187"/>
        <v>#VALUE!</v>
      </c>
      <c r="DG35" s="283" t="e">
        <f ca="1">RANK(DF35,OFFSET(DF$4:DF$7,$AX35,0))&amp;$E35</f>
        <v>#VALUE!</v>
      </c>
      <c r="DH35" s="348">
        <f ca="1">COUNTIF(OFFSET($DG$4:$DG$7,$AX35,0),$DN35)</f>
        <v>0</v>
      </c>
      <c r="DI35" s="357" t="str">
        <f ca="1">IFERROR(MATCH($DN35,OFFSET($DG$4:$DG$7,$AX35,0),0),"")</f>
        <v/>
      </c>
      <c r="DJ35" s="357" t="str">
        <f t="shared" ca="1" si="790"/>
        <v/>
      </c>
      <c r="DK35" s="357" t="str">
        <f t="shared" ca="1" si="790"/>
        <v/>
      </c>
      <c r="DL35" s="357" t="str">
        <f t="shared" ca="1" si="790"/>
        <v/>
      </c>
      <c r="DM35" s="350" t="str">
        <f ca="1">CONCATENATE(DI35,DJ35,DK35,DL35)</f>
        <v/>
      </c>
      <c r="DN35" s="351" t="s">
        <v>302</v>
      </c>
      <c r="DO35" s="351" t="str">
        <f ca="1">IF(SUM(OFFSET($R$4:$R$7,$AX35,0))&lt;12,"",
IF($DH35=0,$DO34,
IF($DH35=1,OFFSET($Q$4,VALUE(DM35)-1+$AX35,0),
IF($DH35=2,OFFSET($AS$4,VALUE(MID(DM35,1,1))-1+$AX35,0)&amp;"/"&amp;OFFSET($AS$4,VALUE(MID(DM35,2,1))-1+$AX35,0),
IF($DH35=3,OFFSET($AS$4,VALUE(MID(DM35,1,1))-1+$AX35,0)&amp;"/"&amp;OFFSET($AS$4,VALUE(MID(DM35,2,1))-1+$AX35,0)&amp;"/"&amp;OFFSET($AS$4,VALUE(MID(DM35,3,1))-1+$AX35,0),
CONCATENATE(OFFSET($AS$4,$AX35,0),"/",OFFSET($AS$5,$AX35,0),"/",OFFSET($AS$6,$AX35,0),"/",OFFSET($AS$7,$AX35,0)))))))</f>
        <v/>
      </c>
      <c r="DP35" s="351" t="str">
        <f ca="1">IFERROR(OFFSET($Q$51,MATCH(RIGHT($DN35),$Q$52:$Q$59,0),MATCH(VALUE(LEFT($DN35)),$R$51:$Z$51,0)),"")</f>
        <v/>
      </c>
      <c r="DQ35" s="351" t="str">
        <f t="shared" ca="1" si="65"/>
        <v/>
      </c>
      <c r="DR35" s="353" t="str">
        <f t="shared" ca="1" si="66"/>
        <v/>
      </c>
      <c r="DS35" s="201">
        <f t="shared" ca="1" si="189"/>
        <v>0</v>
      </c>
      <c r="DT35" s="203" t="str">
        <f t="shared" ca="1" si="190"/>
        <v/>
      </c>
      <c r="DU35" s="203" t="str">
        <f t="shared" ca="1" si="642"/>
        <v/>
      </c>
      <c r="DV35" s="203" t="str">
        <f t="shared" ca="1" si="642"/>
        <v/>
      </c>
      <c r="DW35" s="203" t="str">
        <f t="shared" ca="1" si="642"/>
        <v/>
      </c>
      <c r="DX35" s="195" t="str">
        <f t="shared" ca="1" si="791"/>
        <v/>
      </c>
      <c r="DY35" s="156" t="s">
        <v>302</v>
      </c>
      <c r="DZ35" s="156" t="str">
        <f ca="1">IF(SUM(OFFSET($AC$4:$AC$7,$AX35,0))&lt;12,"",
IF($DS35=0,$DZ34,
IF($DS35=1,OFFSET($Q$4,VALUE(DX35)-1+$AX35,0),
IF($DS35=2,OFFSET($AS$4,VALUE(MID(DX35,1,1))-1+$AX35,0)&amp;"/"&amp;OFFSET($AS$4,VALUE(MID(DX35,2,1))-1+$AX35,0),
IF($DS35=3,OFFSET($AS$4,VALUE(MID(DX35,1,1))-1+$AX35,0)&amp;"/"&amp;OFFSET($AS$4,VALUE(MID(DX35,2,1))-1+$AX35,0)&amp;"/"&amp;OFFSET($AS$4,VALUE(MID(DX35,3,1))-1+$AX35,0),
CONCATENATE(OFFSET($AS$4,$AX35,0),"/",OFFSET($AS$5,$AX35,0),"/",OFFSET($AS$6,$AX35,0),"/",OFFSET($AS$7,$AX35,0)))))))</f>
        <v/>
      </c>
      <c r="EA35" s="156" t="str">
        <f ca="1">IFERROR(OFFSET($Q$51,MATCH(RIGHT($DY35),$Q$52:$Q$59,0),MATCH(VALUE(LEFT($DY35)),$AC$51:$AK$51,0)),"")</f>
        <v/>
      </c>
      <c r="EB35" s="156" t="str">
        <f t="shared" ca="1" si="70"/>
        <v/>
      </c>
      <c r="EC35" s="156" t="str">
        <f ca="1">IF(OR(AC35&lt;1,EB35=""),"",LEFT(EB35,3)&amp;IF(ISERROR(MATCH(EB35,$Q:$Q,0)),"?",""))</f>
        <v/>
      </c>
      <c r="ED35" s="270" t="str">
        <f t="shared" si="4"/>
        <v>Zui-Mex</v>
      </c>
      <c r="EE35" s="270" t="str">
        <f t="shared" si="5"/>
        <v/>
      </c>
      <c r="EF35" s="270" t="str">
        <f t="shared" si="5"/>
        <v/>
      </c>
      <c r="EG35" s="271" t="str">
        <f t="shared" si="6"/>
        <v/>
      </c>
      <c r="EH35" s="271" t="str">
        <f t="shared" si="7"/>
        <v/>
      </c>
      <c r="EI35" s="271" t="str">
        <f t="shared" si="8"/>
        <v/>
      </c>
      <c r="EJ35" s="271" t="str">
        <f t="shared" si="71"/>
        <v/>
      </c>
      <c r="EK35" s="274" t="str">
        <f t="shared" si="494"/>
        <v>Mex</v>
      </c>
      <c r="EL35" s="272" t="str">
        <f t="shared" ca="1" si="792"/>
        <v/>
      </c>
      <c r="EM35" s="271" t="str">
        <f t="shared" ca="1" si="792"/>
        <v/>
      </c>
      <c r="EN35" s="271" t="str">
        <f t="shared" ca="1" si="792"/>
        <v/>
      </c>
      <c r="EO35" s="271" t="str">
        <f t="shared" ca="1" si="792"/>
        <v/>
      </c>
      <c r="EP35" s="272">
        <f t="shared" si="9"/>
        <v>30</v>
      </c>
      <c r="EQ35" s="272">
        <v>2</v>
      </c>
      <c r="ER35" s="272" t="str">
        <f t="shared" ca="1" si="793"/>
        <v/>
      </c>
      <c r="ES35" s="271" t="str">
        <f t="shared" ca="1" si="793"/>
        <v/>
      </c>
      <c r="ET35" s="271" t="str">
        <f t="shared" ca="1" si="793"/>
        <v/>
      </c>
      <c r="EU35" s="271" t="str">
        <f t="shared" ca="1" si="793"/>
        <v/>
      </c>
      <c r="EV35" s="273">
        <f t="shared" ca="1" si="794"/>
        <v>0</v>
      </c>
      <c r="EW35" s="272" t="str">
        <f t="shared" ca="1" si="795"/>
        <v/>
      </c>
      <c r="EX35" s="271" t="str">
        <f t="shared" ca="1" si="795"/>
        <v/>
      </c>
      <c r="EY35" s="271" t="str">
        <f t="shared" ca="1" si="795"/>
        <v/>
      </c>
      <c r="EZ35" s="271" t="str">
        <f t="shared" ca="1" si="795"/>
        <v/>
      </c>
      <c r="FA35" s="273">
        <f t="shared" ca="1" si="796"/>
        <v>0</v>
      </c>
      <c r="FB35" s="272" t="str">
        <f t="shared" ca="1" si="797"/>
        <v/>
      </c>
      <c r="FC35" s="271" t="str">
        <f t="shared" ca="1" si="797"/>
        <v/>
      </c>
      <c r="FD35" s="271" t="str">
        <f t="shared" ca="1" si="797"/>
        <v/>
      </c>
      <c r="FE35" s="271" t="str">
        <f t="shared" ca="1" si="797"/>
        <v/>
      </c>
      <c r="FF35" s="273">
        <f t="shared" ca="1" si="798"/>
        <v>0</v>
      </c>
      <c r="FG35"/>
      <c r="FH35" s="175"/>
      <c r="FI35" s="276">
        <f ca="1">RANK($EV35,OFFSET($EV$4:$EV$7,$AX35,0),0)</f>
        <v>1</v>
      </c>
      <c r="FJ35" s="282">
        <f ca="1">EV35+(IF(COUNTIF(OFFSET($FI$4:$FI$7,$AX35,0),$FI35)&gt;1,IF($AC35&gt;0,(MAX(OFFSET($AC$4:$AC$7,$AX35,0))-$AC35)*0.1,)))*10^FJ$3</f>
        <v>0</v>
      </c>
      <c r="FK35" s="304">
        <f ca="1">RANK($FJ35,OFFSET($FJ$4:$FJ$7,$AX35,0),0)</f>
        <v>1</v>
      </c>
      <c r="FL35" s="294">
        <f t="shared" ca="1" si="799"/>
        <v>4</v>
      </c>
      <c r="FM35" s="294">
        <f t="shared" ca="1" si="800"/>
        <v>2</v>
      </c>
      <c r="FN35" s="288" t="str">
        <f t="shared" ca="1" si="801"/>
        <v>04 x 01e - 02</v>
      </c>
      <c r="FO35" s="298" t="str">
        <f t="shared" ca="1" si="802"/>
        <v>1/3/4</v>
      </c>
      <c r="FP35" s="301" t="e">
        <f t="shared" ca="1" si="803"/>
        <v>#VALUE!</v>
      </c>
      <c r="FQ35" s="304" t="e">
        <f t="shared" ca="1" si="206"/>
        <v>#VALUE!</v>
      </c>
      <c r="FR35" s="294">
        <f t="shared" ca="1" si="804"/>
        <v>4</v>
      </c>
      <c r="FS35" s="294">
        <f t="shared" ca="1" si="805"/>
        <v>2</v>
      </c>
      <c r="FT35" s="288" t="e">
        <f t="shared" ca="1" si="806"/>
        <v>#VALUE!</v>
      </c>
      <c r="FU35" s="298" t="e">
        <f t="shared" ca="1" si="807"/>
        <v>#VALUE!</v>
      </c>
      <c r="FV35" s="307" t="e">
        <f t="shared" ca="1" si="808"/>
        <v>#VALUE!</v>
      </c>
      <c r="FW35" s="304" t="e">
        <f t="shared" ca="1" si="212"/>
        <v>#VALUE!</v>
      </c>
      <c r="FX35" s="294">
        <f t="shared" ca="1" si="810"/>
        <v>4</v>
      </c>
      <c r="FY35" s="294">
        <f t="shared" ca="1" si="811"/>
        <v>2</v>
      </c>
      <c r="FZ35" s="288" t="e">
        <f t="shared" ca="1" si="812"/>
        <v>#VALUE!</v>
      </c>
      <c r="GA35" s="298" t="e">
        <f t="shared" ca="1" si="813"/>
        <v>#VALUE!</v>
      </c>
      <c r="GB35" s="310" t="e">
        <f t="shared" ca="1" si="814"/>
        <v>#VALUE!</v>
      </c>
      <c r="GC35" s="304" t="e">
        <f t="shared" ca="1" si="815"/>
        <v>#VALUE!</v>
      </c>
      <c r="GD35" s="294">
        <f t="shared" ca="1" si="816"/>
        <v>4</v>
      </c>
      <c r="GE35" s="294">
        <f t="shared" ca="1" si="817"/>
        <v>2</v>
      </c>
      <c r="GF35" s="288" t="e">
        <f t="shared" ca="1" si="818"/>
        <v>#VALUE!</v>
      </c>
      <c r="GG35" s="298" t="e">
        <f t="shared" ca="1" si="819"/>
        <v>#VALUE!</v>
      </c>
      <c r="GH35" s="313" t="e">
        <f t="shared" ca="1" si="820"/>
        <v>#VALUE!</v>
      </c>
      <c r="GI35" s="304" t="e">
        <f t="shared" ca="1" si="821"/>
        <v>#VALUE!</v>
      </c>
      <c r="GJ35" s="294">
        <f t="shared" ca="1" si="822"/>
        <v>4</v>
      </c>
      <c r="GK35" s="294">
        <f t="shared" ca="1" si="823"/>
        <v>2</v>
      </c>
      <c r="GL35" s="288" t="e">
        <f t="shared" ca="1" si="824"/>
        <v>#VALUE!</v>
      </c>
      <c r="GM35" s="298" t="e">
        <f t="shared" ca="1" si="825"/>
        <v>#VALUE!</v>
      </c>
      <c r="GN35" s="316" t="e">
        <f t="shared" ca="1" si="826"/>
        <v>#VALUE!</v>
      </c>
      <c r="GO35" s="304" t="e">
        <f t="shared" ca="1" si="827"/>
        <v>#VALUE!</v>
      </c>
      <c r="GP35" s="294">
        <f t="shared" ca="1" si="828"/>
        <v>4</v>
      </c>
      <c r="GQ35" s="294">
        <f t="shared" ca="1" si="829"/>
        <v>2</v>
      </c>
      <c r="GR35" s="288" t="e">
        <f t="shared" ca="1" si="830"/>
        <v>#VALUE!</v>
      </c>
      <c r="GS35" s="298" t="e">
        <f t="shared" ca="1" si="831"/>
        <v>#VALUE!</v>
      </c>
      <c r="GT35" s="319" t="e">
        <f t="shared" ca="1" si="832"/>
        <v>#VALUE!</v>
      </c>
      <c r="GU35" s="304" t="e">
        <f t="shared" ca="1" si="833"/>
        <v>#VALUE!</v>
      </c>
      <c r="GV35" s="322" t="e">
        <f ca="1">GT35+IF(COUNTIF(OFFSET($GU$4:$GU$7,$AX35,0),GU35)&gt;1,FA35*10^GV$3)</f>
        <v>#VALUE!</v>
      </c>
      <c r="GW35" s="283" t="e">
        <f t="shared" ca="1" si="834"/>
        <v>#VALUE!</v>
      </c>
      <c r="GX35" s="325" t="e">
        <f ca="1">GV35+IF(COUNTIF(OFFSET($GW$4:$GW$7,$AX35,0),GW35)&gt;1,FF35*10^GX$3)</f>
        <v>#VALUE!</v>
      </c>
      <c r="GY35" s="283" t="e">
        <f ca="1">RANK(GX35,OFFSET(GX$4:GX$7,$AX35,0))&amp;$E35</f>
        <v>#VALUE!</v>
      </c>
      <c r="GZ35"/>
      <c r="HA35"/>
      <c r="HB35"/>
      <c r="HC35"/>
      <c r="HD35"/>
      <c r="HE35"/>
      <c r="HF35"/>
      <c r="HG35"/>
      <c r="HH35"/>
    </row>
    <row r="36" spans="1:216" x14ac:dyDescent="0.25">
      <c r="A36" s="41">
        <v>27</v>
      </c>
      <c r="B36" s="42">
        <v>43274</v>
      </c>
      <c r="C36" s="43">
        <v>0.83333333333333337</v>
      </c>
      <c r="D36" s="44" t="s">
        <v>254</v>
      </c>
      <c r="E36" s="74" t="s">
        <v>139</v>
      </c>
      <c r="F36" s="218" t="s">
        <v>143</v>
      </c>
      <c r="G36" s="219" t="s">
        <v>154</v>
      </c>
      <c r="H36" s="56"/>
      <c r="I36" s="57"/>
      <c r="J36" s="49"/>
      <c r="K36" s="50" t="str">
        <f t="shared" si="0"/>
        <v/>
      </c>
      <c r="L36" s="51">
        <v>10</v>
      </c>
      <c r="M36" s="49"/>
      <c r="N36" s="58"/>
      <c r="O36" s="59"/>
      <c r="P36" s="68" t="s">
        <v>164</v>
      </c>
      <c r="Q36" s="259" t="s">
        <v>154</v>
      </c>
      <c r="R36" s="382">
        <f t="shared" ca="1" si="739"/>
        <v>0</v>
      </c>
      <c r="S36" s="382">
        <f t="shared" ca="1" si="124"/>
        <v>0</v>
      </c>
      <c r="T36" s="382">
        <f t="shared" ca="1" si="125"/>
        <v>0</v>
      </c>
      <c r="U36" s="382">
        <f t="shared" ca="1" si="126"/>
        <v>0</v>
      </c>
      <c r="V36" s="383">
        <f t="shared" ca="1" si="740"/>
        <v>0</v>
      </c>
      <c r="W36" s="384">
        <f t="shared" ca="1" si="741"/>
        <v>0</v>
      </c>
      <c r="X36" s="385">
        <f t="shared" ca="1" si="129"/>
        <v>0</v>
      </c>
      <c r="Y36" s="386">
        <f t="shared" ca="1" si="742"/>
        <v>0</v>
      </c>
      <c r="Z36" s="387" t="str">
        <f ca="1">IF(SUM(OFFSET(R$4:R$7,$AX36,0))=0,"",IFERROR(DG36,"")&amp;IF(SUM(OFFSET(R$4:R$7,$AX36,0))&lt;12,"?",""))</f>
        <v/>
      </c>
      <c r="AA36" s="50" t="str">
        <f ca="1">IF(AK36="","",(IF(V36=AG36,1)+IF(W36=AH36,1)+IF(X36=AI36,1)+IF(Y36=AJ36,1)+IF(Z36=AK36,1))/5*AB36)</f>
        <v/>
      </c>
      <c r="AB36" s="390">
        <v>5</v>
      </c>
      <c r="AC36" s="388">
        <f t="shared" ca="1" si="131"/>
        <v>0</v>
      </c>
      <c r="AD36" s="382">
        <f t="shared" ca="1" si="132"/>
        <v>0</v>
      </c>
      <c r="AE36" s="382">
        <f t="shared" ca="1" si="133"/>
        <v>0</v>
      </c>
      <c r="AF36" s="382">
        <f t="shared" ca="1" si="134"/>
        <v>0</v>
      </c>
      <c r="AG36" s="383">
        <f t="shared" ca="1" si="135"/>
        <v>0</v>
      </c>
      <c r="AH36" s="384">
        <f t="shared" ca="1" si="136"/>
        <v>0</v>
      </c>
      <c r="AI36" s="385">
        <f t="shared" ca="1" si="743"/>
        <v>0</v>
      </c>
      <c r="AJ36" s="386">
        <f t="shared" ca="1" si="138"/>
        <v>0</v>
      </c>
      <c r="AK36" s="389" t="str">
        <f ca="1">IF(SUM(OFFSET(AC$4:AC$7,$AX36,0))=0,"",IFERROR($GY36,"")&amp;IF(SUM(OFFSET(AC$4:AC$7,$AX36,0))&lt;12,"?",""))</f>
        <v/>
      </c>
      <c r="AL36" s="270" t="str">
        <f t="shared" si="1"/>
        <v>Dui-Zwe</v>
      </c>
      <c r="AM36" s="270" t="str">
        <f t="shared" si="2"/>
        <v/>
      </c>
      <c r="AN36" s="270" t="str">
        <f t="shared" si="2"/>
        <v/>
      </c>
      <c r="AO36" s="271" t="str">
        <f t="shared" si="27"/>
        <v/>
      </c>
      <c r="AP36" s="271" t="str">
        <f t="shared" si="28"/>
        <v/>
      </c>
      <c r="AQ36" s="271" t="str">
        <f t="shared" si="29"/>
        <v/>
      </c>
      <c r="AR36" s="271" t="str">
        <f t="shared" si="30"/>
        <v/>
      </c>
      <c r="AS36" s="274" t="str">
        <f t="shared" si="445"/>
        <v>Zwe</v>
      </c>
      <c r="AT36" s="272" t="str">
        <f t="shared" ca="1" si="744"/>
        <v/>
      </c>
      <c r="AU36" s="271" t="str">
        <f t="shared" ca="1" si="744"/>
        <v/>
      </c>
      <c r="AV36" s="271" t="str">
        <f t="shared" ca="1" si="744"/>
        <v/>
      </c>
      <c r="AW36" s="271" t="str">
        <f t="shared" ca="1" si="744"/>
        <v/>
      </c>
      <c r="AX36" s="272">
        <f t="shared" si="3"/>
        <v>30</v>
      </c>
      <c r="AY36" s="272">
        <v>3</v>
      </c>
      <c r="AZ36" s="272" t="str">
        <f t="shared" ca="1" si="745"/>
        <v/>
      </c>
      <c r="BA36" s="271" t="str">
        <f t="shared" ca="1" si="745"/>
        <v/>
      </c>
      <c r="BB36" s="271" t="str">
        <f t="shared" ca="1" si="745"/>
        <v/>
      </c>
      <c r="BC36" s="271" t="str">
        <f t="shared" ca="1" si="745"/>
        <v/>
      </c>
      <c r="BD36" s="273">
        <f t="shared" ca="1" si="746"/>
        <v>0</v>
      </c>
      <c r="BE36" s="272" t="str">
        <f t="shared" ca="1" si="747"/>
        <v/>
      </c>
      <c r="BF36" s="271" t="str">
        <f t="shared" ca="1" si="747"/>
        <v/>
      </c>
      <c r="BG36" s="271" t="str">
        <f t="shared" ca="1" si="747"/>
        <v/>
      </c>
      <c r="BH36" s="271" t="str">
        <f t="shared" ca="1" si="747"/>
        <v/>
      </c>
      <c r="BI36" s="273">
        <f t="shared" ca="1" si="748"/>
        <v>0</v>
      </c>
      <c r="BJ36" s="272" t="str">
        <f t="shared" ca="1" si="749"/>
        <v/>
      </c>
      <c r="BK36" s="271" t="str">
        <f t="shared" ca="1" si="749"/>
        <v/>
      </c>
      <c r="BL36" s="271" t="str">
        <f t="shared" ca="1" si="749"/>
        <v/>
      </c>
      <c r="BM36" s="271" t="str">
        <f t="shared" ca="1" si="749"/>
        <v/>
      </c>
      <c r="BN36" s="273">
        <f t="shared" ca="1" si="750"/>
        <v>0</v>
      </c>
      <c r="BO36"/>
      <c r="BQ36" s="276">
        <f t="shared" ca="1" si="751"/>
        <v>1</v>
      </c>
      <c r="BR36" s="282">
        <f ca="1">BD36+(IF(COUNTIF(OFFSET($BQ$4:$BQ$7,$AX36,0),$BQ36)&gt;1,IF($R36&gt;0,(MAX(OFFSET($R$4:$R$7,$AX36,0))-$R36)*0.1,)))*10^BR$3</f>
        <v>0</v>
      </c>
      <c r="BS36" s="304">
        <f t="shared" ca="1" si="752"/>
        <v>1</v>
      </c>
      <c r="BT36" s="294">
        <f t="shared" ca="1" si="753"/>
        <v>4</v>
      </c>
      <c r="BU36" s="294">
        <f t="shared" ca="1" si="754"/>
        <v>3</v>
      </c>
      <c r="BV36" s="288" t="str">
        <f t="shared" ca="1" si="755"/>
        <v>04 x 01e - 03</v>
      </c>
      <c r="BW36" s="298" t="str">
        <f t="shared" ca="1" si="756"/>
        <v>1/2/4</v>
      </c>
      <c r="BX36" s="301" t="e">
        <f t="shared" ca="1" si="757"/>
        <v>#VALUE!</v>
      </c>
      <c r="BY36" s="304" t="e">
        <f t="shared" ca="1" si="758"/>
        <v>#VALUE!</v>
      </c>
      <c r="BZ36" s="294">
        <f t="shared" ca="1" si="759"/>
        <v>4</v>
      </c>
      <c r="CA36" s="294">
        <f t="shared" ca="1" si="760"/>
        <v>3</v>
      </c>
      <c r="CB36" s="288" t="e">
        <f t="shared" ca="1" si="761"/>
        <v>#VALUE!</v>
      </c>
      <c r="CC36" s="298" t="e">
        <f t="shared" ca="1" si="762"/>
        <v>#VALUE!</v>
      </c>
      <c r="CD36" s="307" t="e">
        <f t="shared" ca="1" si="763"/>
        <v>#VALUE!</v>
      </c>
      <c r="CE36" s="304" t="e">
        <f t="shared" ca="1" si="764"/>
        <v>#VALUE!</v>
      </c>
      <c r="CF36" s="294">
        <f t="shared" ca="1" si="765"/>
        <v>4</v>
      </c>
      <c r="CG36" s="294">
        <f t="shared" ca="1" si="766"/>
        <v>3</v>
      </c>
      <c r="CH36" s="288" t="e">
        <f t="shared" ca="1" si="767"/>
        <v>#VALUE!</v>
      </c>
      <c r="CI36" s="298" t="e">
        <f t="shared" ca="1" si="768"/>
        <v>#VALUE!</v>
      </c>
      <c r="CJ36" s="310" t="e">
        <f t="shared" ca="1" si="769"/>
        <v>#VALUE!</v>
      </c>
      <c r="CK36" s="304" t="e">
        <f t="shared" ca="1" si="770"/>
        <v>#VALUE!</v>
      </c>
      <c r="CL36" s="294">
        <f t="shared" ca="1" si="771"/>
        <v>4</v>
      </c>
      <c r="CM36" s="294">
        <f t="shared" ca="1" si="772"/>
        <v>3</v>
      </c>
      <c r="CN36" s="288" t="e">
        <f t="shared" ca="1" si="773"/>
        <v>#VALUE!</v>
      </c>
      <c r="CO36" s="298" t="e">
        <f t="shared" ca="1" si="774"/>
        <v>#VALUE!</v>
      </c>
      <c r="CP36" s="313" t="e">
        <f t="shared" ca="1" si="775"/>
        <v>#VALUE!</v>
      </c>
      <c r="CQ36" s="304" t="e">
        <f t="shared" ca="1" si="776"/>
        <v>#VALUE!</v>
      </c>
      <c r="CR36" s="294">
        <f t="shared" ca="1" si="777"/>
        <v>4</v>
      </c>
      <c r="CS36" s="294">
        <f t="shared" ca="1" si="778"/>
        <v>3</v>
      </c>
      <c r="CT36" s="288" t="e">
        <f t="shared" ca="1" si="779"/>
        <v>#VALUE!</v>
      </c>
      <c r="CU36" s="298" t="e">
        <f t="shared" ca="1" si="780"/>
        <v>#VALUE!</v>
      </c>
      <c r="CV36" s="316" t="e">
        <f t="shared" ca="1" si="781"/>
        <v>#VALUE!</v>
      </c>
      <c r="CW36" s="304" t="e">
        <f t="shared" ca="1" si="782"/>
        <v>#VALUE!</v>
      </c>
      <c r="CX36" s="294">
        <f t="shared" ca="1" si="783"/>
        <v>4</v>
      </c>
      <c r="CY36" s="294">
        <f t="shared" ca="1" si="784"/>
        <v>3</v>
      </c>
      <c r="CZ36" s="288" t="e">
        <f t="shared" ca="1" si="785"/>
        <v>#VALUE!</v>
      </c>
      <c r="DA36" s="298" t="e">
        <f t="shared" ca="1" si="786"/>
        <v>#VALUE!</v>
      </c>
      <c r="DB36" s="319" t="e">
        <f t="shared" ca="1" si="787"/>
        <v>#VALUE!</v>
      </c>
      <c r="DC36" s="304" t="e">
        <f t="shared" ca="1" si="788"/>
        <v>#VALUE!</v>
      </c>
      <c r="DD36" s="322" t="e">
        <f t="shared" ca="1" si="185"/>
        <v>#VALUE!</v>
      </c>
      <c r="DE36" s="283" t="e">
        <f t="shared" ca="1" si="789"/>
        <v>#VALUE!</v>
      </c>
      <c r="DF36" s="325" t="e">
        <f t="shared" ca="1" si="187"/>
        <v>#VALUE!</v>
      </c>
      <c r="DG36" s="283" t="e">
        <f ca="1">RANK(DF36,OFFSET(DF$4:DF$7,$AX36,0))&amp;$E36</f>
        <v>#VALUE!</v>
      </c>
      <c r="DH36" s="348">
        <f ca="1">COUNTIF(OFFSET($DG$4:$DG$7,$AX36,0),$DN36)</f>
        <v>0</v>
      </c>
      <c r="DI36" s="357" t="str">
        <f ca="1">IFERROR(MATCH($DN36,OFFSET($DG$4:$DG$7,$AX36,0),0),"")</f>
        <v/>
      </c>
      <c r="DJ36" s="357" t="str">
        <f t="shared" ca="1" si="790"/>
        <v/>
      </c>
      <c r="DK36" s="357" t="str">
        <f t="shared" ca="1" si="790"/>
        <v/>
      </c>
      <c r="DL36" s="357" t="str">
        <f t="shared" ca="1" si="790"/>
        <v/>
      </c>
      <c r="DM36" s="350" t="str">
        <f ca="1">CONCATENATE(DI36,DJ36,DK36,DL36)</f>
        <v/>
      </c>
      <c r="DN36" s="351" t="s">
        <v>346</v>
      </c>
      <c r="DO36" s="351" t="str">
        <f ca="1">IF(SUM(OFFSET($R$4:$R$7,$AX36,0))&lt;12,"",
IF($DH36=0,$DO35,
IF($DH36=1,OFFSET($Q$4,VALUE(DM36)-1+$AX36,0),
IF($DH36=2,OFFSET($AS$4,VALUE(MID(DM36,1,1))-1+$AX36,0)&amp;"/"&amp;OFFSET($AS$4,VALUE(MID(DM36,2,1))-1+$AX36,0),
IF($DH36=3,OFFSET($AS$4,VALUE(MID(DM36,1,1))-1+$AX36,0)&amp;"/"&amp;OFFSET($AS$4,VALUE(MID(DM36,2,1))-1+$AX36,0)&amp;"/"&amp;OFFSET($AS$4,VALUE(MID(DM36,3,1))-1+$AX36,0),
CONCATENATE(OFFSET($AS$4,$AX36,0),"/",OFFSET($AS$5,$AX36,0),"/",OFFSET($AS$6,$AX36,0),"/",OFFSET($AS$7,$AX36,0)))))))</f>
        <v/>
      </c>
      <c r="DP36" s="351" t="str">
        <f ca="1">IFERROR(OFFSET($Q$51,MATCH(RIGHT($DN36),$Q$52:$Q$59,0),MATCH(VALUE(LEFT($DN36)),$R$51:$Z$51,0)),"")</f>
        <v/>
      </c>
      <c r="DQ36" s="351" t="str">
        <f t="shared" ca="1" si="65"/>
        <v/>
      </c>
      <c r="DR36" s="353" t="str">
        <f t="shared" ca="1" si="66"/>
        <v/>
      </c>
      <c r="DS36" s="201">
        <f t="shared" ca="1" si="189"/>
        <v>0</v>
      </c>
      <c r="DT36" s="203" t="str">
        <f t="shared" ca="1" si="190"/>
        <v/>
      </c>
      <c r="DU36" s="203" t="str">
        <f t="shared" ca="1" si="642"/>
        <v/>
      </c>
      <c r="DV36" s="203" t="str">
        <f t="shared" ca="1" si="642"/>
        <v/>
      </c>
      <c r="DW36" s="203" t="str">
        <f t="shared" ca="1" si="642"/>
        <v/>
      </c>
      <c r="DX36" s="195" t="str">
        <f t="shared" ca="1" si="791"/>
        <v/>
      </c>
      <c r="DY36" s="156" t="s">
        <v>346</v>
      </c>
      <c r="DZ36" s="156" t="str">
        <f ca="1">IF(SUM(OFFSET($AC$4:$AC$7,$AX36,0))&lt;12,"",
IF($DS36=0,$DZ35,
IF($DS36=1,OFFSET($Q$4,VALUE(DX36)-1+$AX36,0),
IF($DS36=2,OFFSET($AS$4,VALUE(MID(DX36,1,1))-1+$AX36,0)&amp;"/"&amp;OFFSET($AS$4,VALUE(MID(DX36,2,1))-1+$AX36,0),
IF($DS36=3,OFFSET($AS$4,VALUE(MID(DX36,1,1))-1+$AX36,0)&amp;"/"&amp;OFFSET($AS$4,VALUE(MID(DX36,2,1))-1+$AX36,0)&amp;"/"&amp;OFFSET($AS$4,VALUE(MID(DX36,3,1))-1+$AX36,0),
CONCATENATE(OFFSET($AS$4,$AX36,0),"/",OFFSET($AS$5,$AX36,0),"/",OFFSET($AS$6,$AX36,0),"/",OFFSET($AS$7,$AX36,0)))))))</f>
        <v/>
      </c>
      <c r="EA36" s="156" t="str">
        <f ca="1">IFERROR(OFFSET($Q$51,MATCH(RIGHT($DY36),$Q$52:$Q$59,0),MATCH(VALUE(LEFT($DY36)),$AC$51:$AK$51,0)),"")</f>
        <v/>
      </c>
      <c r="EB36" s="156" t="str">
        <f t="shared" ca="1" si="70"/>
        <v/>
      </c>
      <c r="EC36" s="156" t="str">
        <f ca="1">IF(OR(AC36&lt;1,EB36=""),"",LEFT(EB36,3)&amp;IF(ISERROR(MATCH(EB36,$Q:$Q,0)),"?",""))</f>
        <v/>
      </c>
      <c r="ED36" s="270" t="str">
        <f t="shared" si="4"/>
        <v>Dui-Zwe</v>
      </c>
      <c r="EE36" s="270" t="str">
        <f t="shared" si="5"/>
        <v/>
      </c>
      <c r="EF36" s="270" t="str">
        <f t="shared" si="5"/>
        <v/>
      </c>
      <c r="EG36" s="271" t="str">
        <f t="shared" si="6"/>
        <v/>
      </c>
      <c r="EH36" s="271" t="str">
        <f t="shared" si="7"/>
        <v/>
      </c>
      <c r="EI36" s="271" t="str">
        <f t="shared" si="8"/>
        <v/>
      </c>
      <c r="EJ36" s="271" t="str">
        <f t="shared" si="71"/>
        <v/>
      </c>
      <c r="EK36" s="274" t="str">
        <f t="shared" si="494"/>
        <v>Zwe</v>
      </c>
      <c r="EL36" s="272" t="str">
        <f t="shared" ca="1" si="792"/>
        <v/>
      </c>
      <c r="EM36" s="271" t="str">
        <f t="shared" ca="1" si="792"/>
        <v/>
      </c>
      <c r="EN36" s="271" t="str">
        <f t="shared" ca="1" si="792"/>
        <v/>
      </c>
      <c r="EO36" s="271" t="str">
        <f t="shared" ca="1" si="792"/>
        <v/>
      </c>
      <c r="EP36" s="272">
        <f t="shared" si="9"/>
        <v>30</v>
      </c>
      <c r="EQ36" s="272">
        <v>3</v>
      </c>
      <c r="ER36" s="272" t="str">
        <f t="shared" ca="1" si="793"/>
        <v/>
      </c>
      <c r="ES36" s="271" t="str">
        <f t="shared" ca="1" si="793"/>
        <v/>
      </c>
      <c r="ET36" s="271" t="str">
        <f t="shared" ca="1" si="793"/>
        <v/>
      </c>
      <c r="EU36" s="271" t="str">
        <f t="shared" ca="1" si="793"/>
        <v/>
      </c>
      <c r="EV36" s="273">
        <f t="shared" ca="1" si="794"/>
        <v>0</v>
      </c>
      <c r="EW36" s="272" t="str">
        <f t="shared" ca="1" si="795"/>
        <v/>
      </c>
      <c r="EX36" s="271" t="str">
        <f t="shared" ca="1" si="795"/>
        <v/>
      </c>
      <c r="EY36" s="271" t="str">
        <f t="shared" ca="1" si="795"/>
        <v/>
      </c>
      <c r="EZ36" s="271" t="str">
        <f t="shared" ca="1" si="795"/>
        <v/>
      </c>
      <c r="FA36" s="273">
        <f t="shared" ca="1" si="796"/>
        <v>0</v>
      </c>
      <c r="FB36" s="272" t="str">
        <f t="shared" ca="1" si="797"/>
        <v/>
      </c>
      <c r="FC36" s="271" t="str">
        <f t="shared" ca="1" si="797"/>
        <v/>
      </c>
      <c r="FD36" s="271" t="str">
        <f t="shared" ca="1" si="797"/>
        <v/>
      </c>
      <c r="FE36" s="271" t="str">
        <f t="shared" ca="1" si="797"/>
        <v/>
      </c>
      <c r="FF36" s="273">
        <f t="shared" ca="1" si="798"/>
        <v>0</v>
      </c>
      <c r="FG36"/>
      <c r="FI36" s="276">
        <f ca="1">RANK($EV36,OFFSET($EV$4:$EV$7,$AX36,0),0)</f>
        <v>1</v>
      </c>
      <c r="FJ36" s="282">
        <f ca="1">EV36+(IF(COUNTIF(OFFSET($FI$4:$FI$7,$AX36,0),$FI36)&gt;1,IF($AC36&gt;0,(MAX(OFFSET($AC$4:$AC$7,$AX36,0))-$AC36)*0.1,)))*10^FJ$3</f>
        <v>0</v>
      </c>
      <c r="FK36" s="304">
        <f ca="1">RANK($FJ36,OFFSET($FJ$4:$FJ$7,$AX36,0),0)</f>
        <v>1</v>
      </c>
      <c r="FL36" s="294">
        <f t="shared" ca="1" si="799"/>
        <v>4</v>
      </c>
      <c r="FM36" s="294">
        <f t="shared" ca="1" si="800"/>
        <v>3</v>
      </c>
      <c r="FN36" s="288" t="str">
        <f t="shared" ca="1" si="801"/>
        <v>04 x 01e - 03</v>
      </c>
      <c r="FO36" s="298" t="str">
        <f t="shared" ca="1" si="802"/>
        <v>1/2/4</v>
      </c>
      <c r="FP36" s="301" t="e">
        <f t="shared" ca="1" si="803"/>
        <v>#VALUE!</v>
      </c>
      <c r="FQ36" s="304" t="e">
        <f t="shared" ca="1" si="206"/>
        <v>#VALUE!</v>
      </c>
      <c r="FR36" s="294">
        <f t="shared" ca="1" si="804"/>
        <v>4</v>
      </c>
      <c r="FS36" s="294">
        <f t="shared" ca="1" si="805"/>
        <v>3</v>
      </c>
      <c r="FT36" s="288" t="e">
        <f t="shared" ca="1" si="806"/>
        <v>#VALUE!</v>
      </c>
      <c r="FU36" s="298" t="e">
        <f t="shared" ca="1" si="807"/>
        <v>#VALUE!</v>
      </c>
      <c r="FV36" s="307" t="e">
        <f t="shared" ca="1" si="808"/>
        <v>#VALUE!</v>
      </c>
      <c r="FW36" s="304" t="e">
        <f t="shared" ca="1" si="212"/>
        <v>#VALUE!</v>
      </c>
      <c r="FX36" s="294">
        <f t="shared" ca="1" si="810"/>
        <v>4</v>
      </c>
      <c r="FY36" s="294">
        <f t="shared" ca="1" si="811"/>
        <v>3</v>
      </c>
      <c r="FZ36" s="288" t="e">
        <f t="shared" ca="1" si="812"/>
        <v>#VALUE!</v>
      </c>
      <c r="GA36" s="298" t="e">
        <f t="shared" ca="1" si="813"/>
        <v>#VALUE!</v>
      </c>
      <c r="GB36" s="310" t="e">
        <f t="shared" ca="1" si="814"/>
        <v>#VALUE!</v>
      </c>
      <c r="GC36" s="304" t="e">
        <f t="shared" ca="1" si="815"/>
        <v>#VALUE!</v>
      </c>
      <c r="GD36" s="294">
        <f t="shared" ca="1" si="816"/>
        <v>4</v>
      </c>
      <c r="GE36" s="294">
        <f t="shared" ca="1" si="817"/>
        <v>3</v>
      </c>
      <c r="GF36" s="288" t="e">
        <f t="shared" ca="1" si="818"/>
        <v>#VALUE!</v>
      </c>
      <c r="GG36" s="298" t="e">
        <f t="shared" ca="1" si="819"/>
        <v>#VALUE!</v>
      </c>
      <c r="GH36" s="313" t="e">
        <f t="shared" ca="1" si="820"/>
        <v>#VALUE!</v>
      </c>
      <c r="GI36" s="304" t="e">
        <f t="shared" ca="1" si="821"/>
        <v>#VALUE!</v>
      </c>
      <c r="GJ36" s="294">
        <f t="shared" ca="1" si="822"/>
        <v>4</v>
      </c>
      <c r="GK36" s="294">
        <f t="shared" ca="1" si="823"/>
        <v>3</v>
      </c>
      <c r="GL36" s="288" t="e">
        <f t="shared" ca="1" si="824"/>
        <v>#VALUE!</v>
      </c>
      <c r="GM36" s="298" t="e">
        <f t="shared" ca="1" si="825"/>
        <v>#VALUE!</v>
      </c>
      <c r="GN36" s="316" t="e">
        <f t="shared" ca="1" si="826"/>
        <v>#VALUE!</v>
      </c>
      <c r="GO36" s="304" t="e">
        <f t="shared" ca="1" si="827"/>
        <v>#VALUE!</v>
      </c>
      <c r="GP36" s="294">
        <f t="shared" ca="1" si="828"/>
        <v>4</v>
      </c>
      <c r="GQ36" s="294">
        <f t="shared" ca="1" si="829"/>
        <v>3</v>
      </c>
      <c r="GR36" s="288" t="e">
        <f t="shared" ca="1" si="830"/>
        <v>#VALUE!</v>
      </c>
      <c r="GS36" s="298" t="e">
        <f t="shared" ca="1" si="831"/>
        <v>#VALUE!</v>
      </c>
      <c r="GT36" s="319" t="e">
        <f t="shared" ca="1" si="832"/>
        <v>#VALUE!</v>
      </c>
      <c r="GU36" s="304" t="e">
        <f t="shared" ca="1" si="833"/>
        <v>#VALUE!</v>
      </c>
      <c r="GV36" s="322" t="e">
        <f ca="1">GT36+IF(COUNTIF(OFFSET($GU$4:$GU$7,$AX36,0),GU36)&gt;1,FA36*10^GV$3)</f>
        <v>#VALUE!</v>
      </c>
      <c r="GW36" s="283" t="e">
        <f t="shared" ca="1" si="834"/>
        <v>#VALUE!</v>
      </c>
      <c r="GX36" s="325" t="e">
        <f ca="1">GV36+IF(COUNTIF(OFFSET($GW$4:$GW$7,$AX36,0),GW36)&gt;1,FF36*10^GX$3)</f>
        <v>#VALUE!</v>
      </c>
      <c r="GY36" s="283" t="e">
        <f ca="1">RANK(GX36,OFFSET(GX$4:GX$7,$AX36,0))&amp;$E36</f>
        <v>#VALUE!</v>
      </c>
      <c r="GZ36"/>
      <c r="HA36"/>
      <c r="HB36"/>
      <c r="HC36"/>
      <c r="HD36"/>
      <c r="HE36"/>
      <c r="HF36"/>
      <c r="HG36"/>
      <c r="HH36"/>
    </row>
    <row r="37" spans="1:216" x14ac:dyDescent="0.25">
      <c r="A37" s="41">
        <v>44</v>
      </c>
      <c r="B37" s="42">
        <v>43278</v>
      </c>
      <c r="C37" s="43">
        <v>0.66666666666666663</v>
      </c>
      <c r="D37" s="44" t="s">
        <v>249</v>
      </c>
      <c r="E37" s="74" t="s">
        <v>139</v>
      </c>
      <c r="F37" s="218" t="s">
        <v>272</v>
      </c>
      <c r="G37" s="219" t="s">
        <v>154</v>
      </c>
      <c r="H37" s="56"/>
      <c r="I37" s="57"/>
      <c r="J37" s="49"/>
      <c r="K37" s="50" t="str">
        <f t="shared" si="0"/>
        <v/>
      </c>
      <c r="L37" s="51">
        <v>10</v>
      </c>
      <c r="M37" s="49"/>
      <c r="N37" s="58"/>
      <c r="O37" s="59"/>
      <c r="P37" s="68" t="s">
        <v>165</v>
      </c>
      <c r="Q37" s="259" t="s">
        <v>273</v>
      </c>
      <c r="R37" s="382">
        <f t="shared" ca="1" si="739"/>
        <v>0</v>
      </c>
      <c r="S37" s="382">
        <f t="shared" ca="1" si="124"/>
        <v>0</v>
      </c>
      <c r="T37" s="382">
        <f t="shared" ca="1" si="125"/>
        <v>0</v>
      </c>
      <c r="U37" s="382">
        <f t="shared" ca="1" si="126"/>
        <v>0</v>
      </c>
      <c r="V37" s="383">
        <f t="shared" ca="1" si="740"/>
        <v>0</v>
      </c>
      <c r="W37" s="384">
        <f t="shared" ca="1" si="741"/>
        <v>0</v>
      </c>
      <c r="X37" s="385">
        <f t="shared" ca="1" si="129"/>
        <v>0</v>
      </c>
      <c r="Y37" s="386">
        <f t="shared" ca="1" si="742"/>
        <v>0</v>
      </c>
      <c r="Z37" s="387" t="str">
        <f ca="1">IF(SUM(OFFSET(R$4:R$7,$AX37,0))=0,"",IFERROR(DG37,"")&amp;IF(SUM(OFFSET(R$4:R$7,$AX37,0))&lt;12,"?",""))</f>
        <v/>
      </c>
      <c r="AA37" s="50" t="str">
        <f ca="1">IF(AK37="","",(IF(V37=AG37,1)+IF(W37=AH37,1)+IF(X37=AI37,1)+IF(Y37=AJ37,1)+IF(Z37=AK37,1))/5*AB37)</f>
        <v/>
      </c>
      <c r="AB37" s="390">
        <v>5</v>
      </c>
      <c r="AC37" s="388">
        <f t="shared" ca="1" si="131"/>
        <v>0</v>
      </c>
      <c r="AD37" s="382">
        <f t="shared" ca="1" si="132"/>
        <v>0</v>
      </c>
      <c r="AE37" s="382">
        <f t="shared" ca="1" si="133"/>
        <v>0</v>
      </c>
      <c r="AF37" s="382">
        <f t="shared" ca="1" si="134"/>
        <v>0</v>
      </c>
      <c r="AG37" s="383">
        <f t="shared" ca="1" si="135"/>
        <v>0</v>
      </c>
      <c r="AH37" s="384">
        <f t="shared" ca="1" si="136"/>
        <v>0</v>
      </c>
      <c r="AI37" s="385">
        <f t="shared" ca="1" si="743"/>
        <v>0</v>
      </c>
      <c r="AJ37" s="386">
        <f t="shared" ca="1" si="138"/>
        <v>0</v>
      </c>
      <c r="AK37" s="389" t="str">
        <f ca="1">IF(SUM(OFFSET(AC$4:AC$7,$AX37,0))=0,"",IFERROR($GY37,"")&amp;IF(SUM(OFFSET(AC$4:AC$7,$AX37,0))&lt;12,"?",""))</f>
        <v/>
      </c>
      <c r="AL37" s="270" t="str">
        <f t="shared" si="1"/>
        <v>Mex-Zwe</v>
      </c>
      <c r="AM37" s="270" t="str">
        <f t="shared" si="2"/>
        <v/>
      </c>
      <c r="AN37" s="270" t="str">
        <f t="shared" si="2"/>
        <v/>
      </c>
      <c r="AO37" s="271" t="str">
        <f t="shared" si="27"/>
        <v/>
      </c>
      <c r="AP37" s="271" t="str">
        <f t="shared" si="28"/>
        <v/>
      </c>
      <c r="AQ37" s="271" t="str">
        <f t="shared" si="29"/>
        <v/>
      </c>
      <c r="AR37" s="271" t="str">
        <f t="shared" si="30"/>
        <v/>
      </c>
      <c r="AS37" s="274" t="str">
        <f t="shared" si="445"/>
        <v>Zui</v>
      </c>
      <c r="AT37" s="272" t="str">
        <f t="shared" ca="1" si="744"/>
        <v/>
      </c>
      <c r="AU37" s="271" t="str">
        <f t="shared" ca="1" si="744"/>
        <v/>
      </c>
      <c r="AV37" s="271" t="str">
        <f t="shared" ca="1" si="744"/>
        <v/>
      </c>
      <c r="AW37" s="271" t="str">
        <f t="shared" ca="1" si="744"/>
        <v/>
      </c>
      <c r="AX37" s="272">
        <f t="shared" si="3"/>
        <v>30</v>
      </c>
      <c r="AY37" s="272">
        <v>4</v>
      </c>
      <c r="AZ37" s="272" t="str">
        <f t="shared" ca="1" si="745"/>
        <v/>
      </c>
      <c r="BA37" s="271" t="str">
        <f t="shared" ca="1" si="745"/>
        <v/>
      </c>
      <c r="BB37" s="271" t="str">
        <f t="shared" ca="1" si="745"/>
        <v/>
      </c>
      <c r="BC37" s="271" t="str">
        <f t="shared" ca="1" si="745"/>
        <v/>
      </c>
      <c r="BD37" s="273">
        <f t="shared" ca="1" si="746"/>
        <v>0</v>
      </c>
      <c r="BE37" s="272" t="str">
        <f t="shared" ca="1" si="747"/>
        <v/>
      </c>
      <c r="BF37" s="271" t="str">
        <f t="shared" ca="1" si="747"/>
        <v/>
      </c>
      <c r="BG37" s="271" t="str">
        <f t="shared" ca="1" si="747"/>
        <v/>
      </c>
      <c r="BH37" s="271" t="str">
        <f t="shared" ca="1" si="747"/>
        <v/>
      </c>
      <c r="BI37" s="273">
        <f t="shared" ca="1" si="748"/>
        <v>0</v>
      </c>
      <c r="BJ37" s="272" t="str">
        <f t="shared" ca="1" si="749"/>
        <v/>
      </c>
      <c r="BK37" s="271" t="str">
        <f t="shared" ca="1" si="749"/>
        <v/>
      </c>
      <c r="BL37" s="271" t="str">
        <f t="shared" ca="1" si="749"/>
        <v/>
      </c>
      <c r="BM37" s="271" t="str">
        <f t="shared" ca="1" si="749"/>
        <v/>
      </c>
      <c r="BN37" s="273">
        <f t="shared" ca="1" si="750"/>
        <v>0</v>
      </c>
      <c r="BO37"/>
      <c r="BQ37" s="277">
        <f t="shared" ca="1" si="751"/>
        <v>1</v>
      </c>
      <c r="BR37" s="284">
        <f ca="1">BD37+(IF(COUNTIF(OFFSET($BQ$4:$BQ$7,$AX37,0),$BQ37)&gt;1,IF($R37&gt;0,(MAX(OFFSET($R$4:$R$7,$AX37,0))-$R37)*0.1,)))*10^BR$3</f>
        <v>0</v>
      </c>
      <c r="BS37" s="305">
        <f t="shared" ca="1" si="752"/>
        <v>1</v>
      </c>
      <c r="BT37" s="295">
        <f t="shared" ca="1" si="753"/>
        <v>4</v>
      </c>
      <c r="BU37" s="295">
        <f t="shared" ca="1" si="754"/>
        <v>4</v>
      </c>
      <c r="BV37" s="289" t="str">
        <f t="shared" ca="1" si="755"/>
        <v>04 x 01e - 04</v>
      </c>
      <c r="BW37" s="299" t="str">
        <f t="shared" ca="1" si="756"/>
        <v>1/2/3</v>
      </c>
      <c r="BX37" s="302" t="e">
        <f t="shared" ca="1" si="757"/>
        <v>#VALUE!</v>
      </c>
      <c r="BY37" s="305" t="e">
        <f t="shared" ca="1" si="758"/>
        <v>#VALUE!</v>
      </c>
      <c r="BZ37" s="295">
        <f t="shared" ca="1" si="759"/>
        <v>4</v>
      </c>
      <c r="CA37" s="295">
        <f t="shared" ca="1" si="760"/>
        <v>4</v>
      </c>
      <c r="CB37" s="289" t="e">
        <f t="shared" ca="1" si="761"/>
        <v>#VALUE!</v>
      </c>
      <c r="CC37" s="299" t="e">
        <f t="shared" ca="1" si="762"/>
        <v>#VALUE!</v>
      </c>
      <c r="CD37" s="308" t="e">
        <f t="shared" ca="1" si="763"/>
        <v>#VALUE!</v>
      </c>
      <c r="CE37" s="305" t="e">
        <f t="shared" ca="1" si="764"/>
        <v>#VALUE!</v>
      </c>
      <c r="CF37" s="295">
        <f t="shared" ca="1" si="765"/>
        <v>4</v>
      </c>
      <c r="CG37" s="295">
        <f t="shared" ca="1" si="766"/>
        <v>4</v>
      </c>
      <c r="CH37" s="289" t="e">
        <f t="shared" ca="1" si="767"/>
        <v>#VALUE!</v>
      </c>
      <c r="CI37" s="299" t="e">
        <f t="shared" ca="1" si="768"/>
        <v>#VALUE!</v>
      </c>
      <c r="CJ37" s="311" t="e">
        <f t="shared" ca="1" si="769"/>
        <v>#VALUE!</v>
      </c>
      <c r="CK37" s="305" t="e">
        <f t="shared" ca="1" si="770"/>
        <v>#VALUE!</v>
      </c>
      <c r="CL37" s="295">
        <f t="shared" ca="1" si="771"/>
        <v>4</v>
      </c>
      <c r="CM37" s="295">
        <f t="shared" ca="1" si="772"/>
        <v>4</v>
      </c>
      <c r="CN37" s="289" t="e">
        <f t="shared" ca="1" si="773"/>
        <v>#VALUE!</v>
      </c>
      <c r="CO37" s="299" t="e">
        <f t="shared" ca="1" si="774"/>
        <v>#VALUE!</v>
      </c>
      <c r="CP37" s="314" t="e">
        <f t="shared" ca="1" si="775"/>
        <v>#VALUE!</v>
      </c>
      <c r="CQ37" s="305" t="e">
        <f t="shared" ca="1" si="776"/>
        <v>#VALUE!</v>
      </c>
      <c r="CR37" s="295">
        <f t="shared" ca="1" si="777"/>
        <v>4</v>
      </c>
      <c r="CS37" s="295">
        <f t="shared" ca="1" si="778"/>
        <v>4</v>
      </c>
      <c r="CT37" s="289" t="e">
        <f t="shared" ca="1" si="779"/>
        <v>#VALUE!</v>
      </c>
      <c r="CU37" s="299" t="e">
        <f t="shared" ca="1" si="780"/>
        <v>#VALUE!</v>
      </c>
      <c r="CV37" s="317" t="e">
        <f t="shared" ca="1" si="781"/>
        <v>#VALUE!</v>
      </c>
      <c r="CW37" s="305" t="e">
        <f t="shared" ca="1" si="782"/>
        <v>#VALUE!</v>
      </c>
      <c r="CX37" s="295">
        <f t="shared" ca="1" si="783"/>
        <v>4</v>
      </c>
      <c r="CY37" s="295">
        <f t="shared" ca="1" si="784"/>
        <v>4</v>
      </c>
      <c r="CZ37" s="289" t="e">
        <f t="shared" ca="1" si="785"/>
        <v>#VALUE!</v>
      </c>
      <c r="DA37" s="299" t="e">
        <f t="shared" ca="1" si="786"/>
        <v>#VALUE!</v>
      </c>
      <c r="DB37" s="320" t="e">
        <f t="shared" ca="1" si="787"/>
        <v>#VALUE!</v>
      </c>
      <c r="DC37" s="305" t="e">
        <f t="shared" ca="1" si="788"/>
        <v>#VALUE!</v>
      </c>
      <c r="DD37" s="323" t="e">
        <f t="shared" ca="1" si="185"/>
        <v>#VALUE!</v>
      </c>
      <c r="DE37" s="285" t="e">
        <f t="shared" ca="1" si="789"/>
        <v>#VALUE!</v>
      </c>
      <c r="DF37" s="326" t="e">
        <f t="shared" ca="1" si="187"/>
        <v>#VALUE!</v>
      </c>
      <c r="DG37" s="285" t="e">
        <f ca="1">RANK(DF37,OFFSET(DF$4:DF$7,$AX37,0))&amp;$E37</f>
        <v>#VALUE!</v>
      </c>
      <c r="DH37" s="348">
        <f ca="1">COUNTIF(OFFSET($DG$4:$DG$7,$AX37,0),$DN37)</f>
        <v>0</v>
      </c>
      <c r="DI37" s="357" t="str">
        <f ca="1">IFERROR(MATCH($DN37,OFFSET($DG$4:$DG$7,$AX37,0),0),"")</f>
        <v/>
      </c>
      <c r="DJ37" s="357" t="str">
        <f t="shared" ca="1" si="790"/>
        <v/>
      </c>
      <c r="DK37" s="357" t="str">
        <f t="shared" ca="1" si="790"/>
        <v/>
      </c>
      <c r="DL37" s="357" t="str">
        <f t="shared" ca="1" si="790"/>
        <v/>
      </c>
      <c r="DM37" s="350" t="str">
        <f ca="1">CONCATENATE(DI37,DJ37,DK37,DL37)</f>
        <v/>
      </c>
      <c r="DN37" s="351" t="s">
        <v>347</v>
      </c>
      <c r="DO37" s="351" t="str">
        <f ca="1">IF(SUM(OFFSET($R$4:$R$7,$AX37,0))&lt;12,"",
IF($DH37=0,$DO36,
IF($DH37=1,OFFSET($Q$4,VALUE(DM37)-1+$AX37,0),
IF($DH37=2,OFFSET($AS$4,VALUE(MID(DM37,1,1))-1+$AX37,0)&amp;"/"&amp;OFFSET($AS$4,VALUE(MID(DM37,2,1))-1+$AX37,0),
IF($DH37=3,OFFSET($AS$4,VALUE(MID(DM37,1,1))-1+$AX37,0)&amp;"/"&amp;OFFSET($AS$4,VALUE(MID(DM37,2,1))-1+$AX37,0)&amp;"/"&amp;OFFSET($AS$4,VALUE(MID(DM37,3,1))-1+$AX37,0),
CONCATENATE(OFFSET($AS$4,$AX37,0),"/",OFFSET($AS$5,$AX37,0),"/",OFFSET($AS$6,$AX37,0),"/",OFFSET($AS$7,$AX37,0)))))))</f>
        <v/>
      </c>
      <c r="DP37" s="351" t="str">
        <f ca="1">IFERROR(OFFSET($Q$51,MATCH(RIGHT($DN37),$Q$52:$Q$59,0),MATCH(VALUE(LEFT($DN37)),$R$51:$Z$51,0)),"")</f>
        <v/>
      </c>
      <c r="DQ37" s="351" t="str">
        <f t="shared" ca="1" si="65"/>
        <v/>
      </c>
      <c r="DR37" s="353" t="str">
        <f t="shared" ca="1" si="66"/>
        <v/>
      </c>
      <c r="DS37" s="201">
        <f t="shared" ca="1" si="189"/>
        <v>0</v>
      </c>
      <c r="DT37" s="203" t="str">
        <f t="shared" ca="1" si="190"/>
        <v/>
      </c>
      <c r="DU37" s="203" t="str">
        <f t="shared" ca="1" si="642"/>
        <v/>
      </c>
      <c r="DV37" s="203" t="str">
        <f t="shared" ca="1" si="642"/>
        <v/>
      </c>
      <c r="DW37" s="203" t="str">
        <f t="shared" ca="1" si="642"/>
        <v/>
      </c>
      <c r="DX37" s="195" t="str">
        <f t="shared" ca="1" si="791"/>
        <v/>
      </c>
      <c r="DY37" s="156" t="s">
        <v>347</v>
      </c>
      <c r="DZ37" s="156" t="str">
        <f ca="1">IF(SUM(OFFSET($AC$4:$AC$7,$AX37,0))&lt;12,"",
IF($DS37=0,$DZ36,
IF($DS37=1,OFFSET($Q$4,VALUE(DX37)-1+$AX37,0),
IF($DS37=2,OFFSET($AS$4,VALUE(MID(DX37,1,1))-1+$AX37,0)&amp;"/"&amp;OFFSET($AS$4,VALUE(MID(DX37,2,1))-1+$AX37,0),
IF($DS37=3,OFFSET($AS$4,VALUE(MID(DX37,1,1))-1+$AX37,0)&amp;"/"&amp;OFFSET($AS$4,VALUE(MID(DX37,2,1))-1+$AX37,0)&amp;"/"&amp;OFFSET($AS$4,VALUE(MID(DX37,3,1))-1+$AX37,0),
CONCATENATE(OFFSET($AS$4,$AX37,0),"/",OFFSET($AS$5,$AX37,0),"/",OFFSET($AS$6,$AX37,0),"/",OFFSET($AS$7,$AX37,0)))))))</f>
        <v/>
      </c>
      <c r="EA37" s="156" t="str">
        <f ca="1">IFERROR(OFFSET($Q$51,MATCH(RIGHT($DY37),$Q$52:$Q$59,0),MATCH(VALUE(LEFT($DY37)),$AC$51:$AK$51,0)),"")</f>
        <v/>
      </c>
      <c r="EB37" s="156" t="str">
        <f t="shared" ca="1" si="70"/>
        <v/>
      </c>
      <c r="EC37" s="156" t="str">
        <f ca="1">IF(OR(AC37&lt;1,EB37=""),"",LEFT(EB37,3)&amp;IF(ISERROR(MATCH(EB37,$Q:$Q,0)),"?",""))</f>
        <v/>
      </c>
      <c r="ED37" s="270" t="str">
        <f t="shared" si="4"/>
        <v>Mex-Zwe</v>
      </c>
      <c r="EE37" s="270" t="str">
        <f t="shared" si="5"/>
        <v/>
      </c>
      <c r="EF37" s="270" t="str">
        <f t="shared" si="5"/>
        <v/>
      </c>
      <c r="EG37" s="271" t="str">
        <f t="shared" si="6"/>
        <v/>
      </c>
      <c r="EH37" s="271" t="str">
        <f t="shared" si="7"/>
        <v/>
      </c>
      <c r="EI37" s="271" t="str">
        <f t="shared" si="8"/>
        <v/>
      </c>
      <c r="EJ37" s="271" t="str">
        <f t="shared" si="71"/>
        <v/>
      </c>
      <c r="EK37" s="274" t="str">
        <f t="shared" si="494"/>
        <v>Zui</v>
      </c>
      <c r="EL37" s="272" t="str">
        <f t="shared" ca="1" si="792"/>
        <v/>
      </c>
      <c r="EM37" s="271" t="str">
        <f t="shared" ca="1" si="792"/>
        <v/>
      </c>
      <c r="EN37" s="271" t="str">
        <f t="shared" ca="1" si="792"/>
        <v/>
      </c>
      <c r="EO37" s="271" t="str">
        <f t="shared" ca="1" si="792"/>
        <v/>
      </c>
      <c r="EP37" s="272">
        <f t="shared" si="9"/>
        <v>30</v>
      </c>
      <c r="EQ37" s="272">
        <v>4</v>
      </c>
      <c r="ER37" s="272" t="str">
        <f t="shared" ca="1" si="793"/>
        <v/>
      </c>
      <c r="ES37" s="271" t="str">
        <f t="shared" ca="1" si="793"/>
        <v/>
      </c>
      <c r="ET37" s="271" t="str">
        <f t="shared" ca="1" si="793"/>
        <v/>
      </c>
      <c r="EU37" s="271" t="str">
        <f t="shared" ca="1" si="793"/>
        <v/>
      </c>
      <c r="EV37" s="273">
        <f t="shared" ca="1" si="794"/>
        <v>0</v>
      </c>
      <c r="EW37" s="272" t="str">
        <f t="shared" ca="1" si="795"/>
        <v/>
      </c>
      <c r="EX37" s="271" t="str">
        <f t="shared" ca="1" si="795"/>
        <v/>
      </c>
      <c r="EY37" s="271" t="str">
        <f t="shared" ca="1" si="795"/>
        <v/>
      </c>
      <c r="EZ37" s="271" t="str">
        <f t="shared" ca="1" si="795"/>
        <v/>
      </c>
      <c r="FA37" s="273">
        <f t="shared" ca="1" si="796"/>
        <v>0</v>
      </c>
      <c r="FB37" s="272" t="str">
        <f t="shared" ca="1" si="797"/>
        <v/>
      </c>
      <c r="FC37" s="271" t="str">
        <f t="shared" ca="1" si="797"/>
        <v/>
      </c>
      <c r="FD37" s="271" t="str">
        <f t="shared" ca="1" si="797"/>
        <v/>
      </c>
      <c r="FE37" s="271" t="str">
        <f t="shared" ca="1" si="797"/>
        <v/>
      </c>
      <c r="FF37" s="273">
        <f t="shared" ca="1" si="798"/>
        <v>0</v>
      </c>
      <c r="FG37"/>
      <c r="FI37" s="277">
        <f ca="1">RANK($EV37,OFFSET($EV$4:$EV$7,$AX37,0),0)</f>
        <v>1</v>
      </c>
      <c r="FJ37" s="284">
        <f ca="1">EV37+(IF(COUNTIF(OFFSET($FI$4:$FI$7,$AX37,0),$FI37)&gt;1,IF($AC37&gt;0,(MAX(OFFSET($AC$4:$AC$7,$AX37,0))-$AC37)*0.1,)))*10^FJ$3</f>
        <v>0</v>
      </c>
      <c r="FK37" s="305">
        <f ca="1">RANK($FJ37,OFFSET($FJ$4:$FJ$7,$AX37,0),0)</f>
        <v>1</v>
      </c>
      <c r="FL37" s="295">
        <f t="shared" ca="1" si="799"/>
        <v>4</v>
      </c>
      <c r="FM37" s="295">
        <f t="shared" ca="1" si="800"/>
        <v>4</v>
      </c>
      <c r="FN37" s="289" t="str">
        <f t="shared" ca="1" si="801"/>
        <v>04 x 01e - 04</v>
      </c>
      <c r="FO37" s="299" t="str">
        <f t="shared" ca="1" si="802"/>
        <v>1/2/3</v>
      </c>
      <c r="FP37" s="302" t="e">
        <f t="shared" ca="1" si="803"/>
        <v>#VALUE!</v>
      </c>
      <c r="FQ37" s="305" t="e">
        <f t="shared" ca="1" si="206"/>
        <v>#VALUE!</v>
      </c>
      <c r="FR37" s="295">
        <f t="shared" ca="1" si="804"/>
        <v>4</v>
      </c>
      <c r="FS37" s="295">
        <f t="shared" ca="1" si="805"/>
        <v>4</v>
      </c>
      <c r="FT37" s="289" t="e">
        <f t="shared" ca="1" si="806"/>
        <v>#VALUE!</v>
      </c>
      <c r="FU37" s="299" t="e">
        <f t="shared" ca="1" si="807"/>
        <v>#VALUE!</v>
      </c>
      <c r="FV37" s="308" t="e">
        <f t="shared" ca="1" si="808"/>
        <v>#VALUE!</v>
      </c>
      <c r="FW37" s="305" t="e">
        <f t="shared" ca="1" si="212"/>
        <v>#VALUE!</v>
      </c>
      <c r="FX37" s="295">
        <f t="shared" ca="1" si="810"/>
        <v>4</v>
      </c>
      <c r="FY37" s="295">
        <f t="shared" ca="1" si="811"/>
        <v>4</v>
      </c>
      <c r="FZ37" s="289" t="e">
        <f t="shared" ca="1" si="812"/>
        <v>#VALUE!</v>
      </c>
      <c r="GA37" s="299" t="e">
        <f t="shared" ca="1" si="813"/>
        <v>#VALUE!</v>
      </c>
      <c r="GB37" s="311" t="e">
        <f t="shared" ca="1" si="814"/>
        <v>#VALUE!</v>
      </c>
      <c r="GC37" s="305" t="e">
        <f t="shared" ca="1" si="815"/>
        <v>#VALUE!</v>
      </c>
      <c r="GD37" s="295">
        <f t="shared" ca="1" si="816"/>
        <v>4</v>
      </c>
      <c r="GE37" s="295">
        <f t="shared" ca="1" si="817"/>
        <v>4</v>
      </c>
      <c r="GF37" s="289" t="e">
        <f t="shared" ca="1" si="818"/>
        <v>#VALUE!</v>
      </c>
      <c r="GG37" s="299" t="e">
        <f t="shared" ca="1" si="819"/>
        <v>#VALUE!</v>
      </c>
      <c r="GH37" s="314" t="e">
        <f t="shared" ca="1" si="820"/>
        <v>#VALUE!</v>
      </c>
      <c r="GI37" s="305" t="e">
        <f t="shared" ca="1" si="821"/>
        <v>#VALUE!</v>
      </c>
      <c r="GJ37" s="295">
        <f t="shared" ca="1" si="822"/>
        <v>4</v>
      </c>
      <c r="GK37" s="295">
        <f t="shared" ca="1" si="823"/>
        <v>4</v>
      </c>
      <c r="GL37" s="289" t="e">
        <f t="shared" ca="1" si="824"/>
        <v>#VALUE!</v>
      </c>
      <c r="GM37" s="299" t="e">
        <f t="shared" ca="1" si="825"/>
        <v>#VALUE!</v>
      </c>
      <c r="GN37" s="317" t="e">
        <f t="shared" ca="1" si="826"/>
        <v>#VALUE!</v>
      </c>
      <c r="GO37" s="305" t="e">
        <f t="shared" ca="1" si="827"/>
        <v>#VALUE!</v>
      </c>
      <c r="GP37" s="295">
        <f t="shared" ca="1" si="828"/>
        <v>4</v>
      </c>
      <c r="GQ37" s="295">
        <f t="shared" ca="1" si="829"/>
        <v>4</v>
      </c>
      <c r="GR37" s="289" t="e">
        <f t="shared" ca="1" si="830"/>
        <v>#VALUE!</v>
      </c>
      <c r="GS37" s="299" t="e">
        <f t="shared" ca="1" si="831"/>
        <v>#VALUE!</v>
      </c>
      <c r="GT37" s="320" t="e">
        <f t="shared" ca="1" si="832"/>
        <v>#VALUE!</v>
      </c>
      <c r="GU37" s="305" t="e">
        <f t="shared" ca="1" si="833"/>
        <v>#VALUE!</v>
      </c>
      <c r="GV37" s="323" t="e">
        <f ca="1">GT37+IF(COUNTIF(OFFSET($GU$4:$GU$7,$AX37,0),GU37)&gt;1,FA37*10^GV$3)</f>
        <v>#VALUE!</v>
      </c>
      <c r="GW37" s="285" t="e">
        <f t="shared" ca="1" si="834"/>
        <v>#VALUE!</v>
      </c>
      <c r="GX37" s="326" t="e">
        <f ca="1">GV37+IF(COUNTIF(OFFSET($GW$4:$GW$7,$AX37,0),GW37)&gt;1,FF37*10^GX$3)</f>
        <v>#VALUE!</v>
      </c>
      <c r="GY37" s="285" t="e">
        <f ca="1">RANK(GX37,OFFSET(GX$4:GX$7,$AX37,0))&amp;$E37</f>
        <v>#VALUE!</v>
      </c>
      <c r="GZ37"/>
      <c r="HA37"/>
      <c r="HB37"/>
      <c r="HC37"/>
      <c r="HD37"/>
      <c r="HE37"/>
      <c r="HF37"/>
      <c r="HG37"/>
      <c r="HH37"/>
    </row>
    <row r="38" spans="1:216" ht="15.75" thickBot="1" x14ac:dyDescent="0.3">
      <c r="A38" s="41">
        <v>43</v>
      </c>
      <c r="B38" s="42">
        <v>43278</v>
      </c>
      <c r="C38" s="43">
        <v>0.66666666666666663</v>
      </c>
      <c r="D38" s="44" t="s">
        <v>255</v>
      </c>
      <c r="E38" s="75" t="s">
        <v>139</v>
      </c>
      <c r="F38" s="220" t="s">
        <v>273</v>
      </c>
      <c r="G38" s="221" t="s">
        <v>143</v>
      </c>
      <c r="H38" s="56"/>
      <c r="I38" s="76"/>
      <c r="J38" s="49"/>
      <c r="K38" s="50" t="str">
        <f t="shared" si="0"/>
        <v/>
      </c>
      <c r="L38" s="51">
        <v>10</v>
      </c>
      <c r="M38" s="49"/>
      <c r="N38" s="58"/>
      <c r="O38" s="77"/>
      <c r="P38" s="61"/>
      <c r="Q38" s="371"/>
      <c r="R38" s="391"/>
      <c r="S38" s="391"/>
      <c r="T38" s="391"/>
      <c r="U38" s="391"/>
      <c r="V38" s="391"/>
      <c r="W38" s="391"/>
      <c r="X38" s="391"/>
      <c r="Y38" s="391"/>
      <c r="Z38" s="392"/>
      <c r="AA38" s="50"/>
      <c r="AB38" s="390"/>
      <c r="AC38" s="393"/>
      <c r="AD38" s="394"/>
      <c r="AE38" s="394"/>
      <c r="AF38" s="394"/>
      <c r="AG38" s="394"/>
      <c r="AH38" s="394"/>
      <c r="AI38" s="394"/>
      <c r="AJ38" s="394"/>
      <c r="AK38" s="392"/>
      <c r="AL38" s="270" t="str">
        <f t="shared" si="1"/>
        <v>Zui-Dui</v>
      </c>
      <c r="AM38" s="270" t="str">
        <f t="shared" si="2"/>
        <v/>
      </c>
      <c r="AN38" s="270" t="str">
        <f t="shared" si="2"/>
        <v/>
      </c>
      <c r="AO38" s="271" t="str">
        <f t="shared" si="27"/>
        <v/>
      </c>
      <c r="AP38" s="271" t="str">
        <f t="shared" si="28"/>
        <v/>
      </c>
      <c r="AQ38" s="271" t="str">
        <f t="shared" si="29"/>
        <v/>
      </c>
      <c r="AR38" s="271" t="str">
        <f t="shared" si="30"/>
        <v/>
      </c>
      <c r="AS38" s="271"/>
      <c r="AT38" s="271"/>
      <c r="AU38" s="271"/>
      <c r="AV38" s="271"/>
      <c r="AW38" s="271"/>
      <c r="AX38" s="272" t="str">
        <f t="shared" si="3"/>
        <v/>
      </c>
      <c r="AY38" s="271"/>
      <c r="AZ38" s="271"/>
      <c r="BA38" s="271"/>
      <c r="BB38" s="271"/>
      <c r="BC38" s="271"/>
      <c r="BD38" s="271"/>
      <c r="BE38" s="271"/>
      <c r="BF38" s="271"/>
      <c r="BG38" s="271"/>
      <c r="BH38" s="271"/>
      <c r="BI38" s="271"/>
      <c r="BJ38" s="271"/>
      <c r="BK38" s="271"/>
      <c r="BL38" s="271"/>
      <c r="BM38" s="271"/>
      <c r="BN38" s="271"/>
      <c r="BO38"/>
      <c r="BQ38" s="170" t="str">
        <f t="shared" ref="BQ38" ca="1" si="835">IF(COUNTA(BQ34:BQ37)*(COUNTA(BQ34:BQ37)+1)/2=SUM(BQ34:BQ37),"OK","NIET OK")</f>
        <v>NIET OK</v>
      </c>
      <c r="BR38" s="278"/>
      <c r="BS38" s="171" t="str">
        <f t="shared" ref="BS38" ca="1" si="836">IF(COUNTA(BS34:BS37)*(COUNTA(BS34:BS37)+1)/2=SUM(BS34:BS37),"OK","NIET OK")</f>
        <v>NIET OK</v>
      </c>
      <c r="BT38" s="296"/>
      <c r="BU38" s="296"/>
      <c r="BV38" s="172"/>
      <c r="BW38" s="172"/>
      <c r="BX38" s="173"/>
      <c r="BY38" s="171" t="e">
        <f t="shared" ref="BY38" ca="1" si="837">IF(COUNTA(BY34:BY37)*(COUNTA(BY34:BY37)+1)/2=SUM(BY34:BY37),"OK","NIET OK")</f>
        <v>#VALUE!</v>
      </c>
      <c r="BZ38" s="296"/>
      <c r="CA38" s="296"/>
      <c r="CB38" s="172"/>
      <c r="CC38" s="172"/>
      <c r="CD38" s="173"/>
      <c r="CE38" s="171" t="e">
        <f t="shared" ref="CE38" ca="1" si="838">IF(COUNTA(CE34:CE37)*(COUNTA(CE34:CE37)+1)/2=SUM(CE34:CE37),"OK","NIET OK")</f>
        <v>#VALUE!</v>
      </c>
      <c r="CF38" s="296"/>
      <c r="CG38" s="296"/>
      <c r="CH38" s="172"/>
      <c r="CI38" s="172"/>
      <c r="CJ38" s="173"/>
      <c r="CK38" s="171" t="e">
        <f t="shared" ref="CK38" ca="1" si="839">IF(COUNTA(CK34:CK37)*(COUNTA(CK34:CK37)+1)/2=SUM(CK34:CK37),"OK","NIET OK")</f>
        <v>#VALUE!</v>
      </c>
      <c r="CL38" s="296"/>
      <c r="CM38" s="296"/>
      <c r="CN38" s="172"/>
      <c r="CO38" s="172"/>
      <c r="CP38" s="173"/>
      <c r="CQ38" s="171" t="e">
        <f t="shared" ref="CQ38" ca="1" si="840">IF(COUNTA(CQ34:CQ37)*(COUNTA(CQ34:CQ37)+1)/2=SUM(CQ34:CQ37),"OK","NIET OK")</f>
        <v>#VALUE!</v>
      </c>
      <c r="CR38" s="296"/>
      <c r="CS38" s="296"/>
      <c r="CT38" s="172"/>
      <c r="CU38" s="172"/>
      <c r="CV38" s="173"/>
      <c r="CW38" s="171" t="e">
        <f t="shared" ref="CW38" ca="1" si="841">IF(COUNTA(CW34:CW37)*(COUNTA(CW34:CW37)+1)/2=SUM(CW34:CW37),"OK","NIET OK")</f>
        <v>#VALUE!</v>
      </c>
      <c r="CX38" s="296"/>
      <c r="CY38" s="296"/>
      <c r="CZ38" s="172"/>
      <c r="DA38" s="172"/>
      <c r="DB38" s="173"/>
      <c r="DC38" s="171" t="e">
        <f t="shared" ref="DC38" ca="1" si="842">IF(COUNTA(DC34:DC37)*(COUNTA(DC34:DC37)+1)/2=SUM(DC34:DC37),"OK","NIET OK")</f>
        <v>#VALUE!</v>
      </c>
      <c r="DD38" s="185"/>
      <c r="DE38" s="181" t="e">
        <f t="shared" ref="DE38" ca="1" si="843">IF(COUNTA(DE34:DE37)*(COUNTA(DE34:DE37)+1)/2=SUM(DE34:DE37),"OK","NIET OK")</f>
        <v>#VALUE!</v>
      </c>
      <c r="DF38" s="189"/>
      <c r="DG38" s="181" t="e">
        <f t="shared" ref="DG38" ca="1" si="844">IF(COUNTA(DG34:DG37)*(COUNTA(DG34:DG37)+1)/2=SUM(VALUE(LEFT(DG34)),VALUE(LEFT(DG35)),VALUE(LEFT(DG36)),VALUE(LEFT(DG37))),"OK","NIET OK")</f>
        <v>#VALUE!</v>
      </c>
      <c r="DH38" s="348"/>
      <c r="DI38" s="349"/>
      <c r="DJ38" s="349"/>
      <c r="DK38" s="349"/>
      <c r="DL38" s="349"/>
      <c r="DM38" s="350"/>
      <c r="DN38" s="351"/>
      <c r="DO38" s="351"/>
      <c r="DP38" s="351" t="str">
        <f ca="1">IFERROR(OFFSET($Q$51,MATCH(LEFT($DN38),$Q$52:$Q$57,0),MATCH(VALUE(RIGHT($DN38)),$R$51:$Z$51,0)),"")</f>
        <v/>
      </c>
      <c r="DQ38" s="351"/>
      <c r="DR38" s="353"/>
      <c r="DS38" s="201"/>
      <c r="DT38" s="204"/>
      <c r="DU38" s="204"/>
      <c r="DV38" s="204"/>
      <c r="DW38" s="204"/>
      <c r="DX38" s="195"/>
      <c r="DY38" s="156"/>
      <c r="DZ38" s="156"/>
      <c r="EA38" s="156" t="str">
        <f ca="1">IFERROR(OFFSET($Q$51,MATCH(LEFT($DN38),$Q$52:$Q$57,0),MATCH(VALUE(RIGHT($DN38)),$R$51:$Z$51,0)),"")</f>
        <v/>
      </c>
      <c r="EB38" s="156" t="str">
        <f t="shared" ca="1" si="70"/>
        <v/>
      </c>
      <c r="EC38" s="156" t="str">
        <f ca="1">IF(OR(AC38&lt;1,EB38=""),"",IF(LEFT(EB38,3)="Noo","NIe",LEFT(EB38,3))&amp;IF(ISERROR(MATCH(EB38,$Q:$Q,0)),"?",""))</f>
        <v/>
      </c>
      <c r="ED38" s="270" t="str">
        <f t="shared" si="4"/>
        <v>Zui-Dui</v>
      </c>
      <c r="EE38" s="270" t="str">
        <f t="shared" si="5"/>
        <v/>
      </c>
      <c r="EF38" s="270" t="str">
        <f t="shared" si="5"/>
        <v/>
      </c>
      <c r="EG38" s="271" t="str">
        <f t="shared" si="6"/>
        <v/>
      </c>
      <c r="EH38" s="271" t="str">
        <f t="shared" si="7"/>
        <v/>
      </c>
      <c r="EI38" s="271" t="str">
        <f t="shared" si="8"/>
        <v/>
      </c>
      <c r="EJ38" s="271" t="str">
        <f t="shared" si="71"/>
        <v/>
      </c>
      <c r="EK38" s="271"/>
      <c r="EL38" s="271"/>
      <c r="EM38" s="271"/>
      <c r="EN38" s="271"/>
      <c r="EO38" s="271"/>
      <c r="EP38" s="272" t="str">
        <f t="shared" si="9"/>
        <v/>
      </c>
      <c r="EQ38" s="271"/>
      <c r="ER38" s="271"/>
      <c r="ES38" s="271"/>
      <c r="ET38" s="271"/>
      <c r="EU38" s="271"/>
      <c r="EV38" s="271"/>
      <c r="EW38" s="271"/>
      <c r="EX38" s="271"/>
      <c r="EY38" s="271"/>
      <c r="EZ38" s="271"/>
      <c r="FA38" s="271"/>
      <c r="FB38" s="271"/>
      <c r="FC38" s="271"/>
      <c r="FD38" s="271"/>
      <c r="FE38" s="271"/>
      <c r="FF38" s="271"/>
      <c r="FG38"/>
      <c r="FI38" s="170" t="str">
        <f t="shared" ref="FI38" ca="1" si="845">IF(COUNTA(FI34:FI37)*(COUNTA(FI34:FI37)+1)/2=SUM(FI34:FI37),"OK","NIET OK")</f>
        <v>NIET OK</v>
      </c>
      <c r="FJ38" s="278"/>
      <c r="FK38" s="171" t="str">
        <f t="shared" ref="FK38" ca="1" si="846">IF(COUNTA(FK34:FK37)*(COUNTA(FK34:FK37)+1)/2=SUM(FK34:FK37),"OK","NIET OK")</f>
        <v>NIET OK</v>
      </c>
      <c r="FL38" s="296"/>
      <c r="FM38" s="296"/>
      <c r="FN38" s="172"/>
      <c r="FO38" s="172"/>
      <c r="FP38" s="173"/>
      <c r="FQ38" s="171" t="e">
        <f t="shared" ref="FQ38" ca="1" si="847">IF(COUNTA(FQ34:FQ37)*(COUNTA(FQ34:FQ37)+1)/2=SUM(FQ34:FQ37),"OK","NIET OK")</f>
        <v>#VALUE!</v>
      </c>
      <c r="FR38" s="296"/>
      <c r="FS38" s="296"/>
      <c r="FT38" s="172"/>
      <c r="FU38" s="172"/>
      <c r="FV38" s="173"/>
      <c r="FW38" s="171" t="e">
        <f t="shared" ref="FW38" ca="1" si="848">IF(COUNTA(FW34:FW37)*(COUNTA(FW34:FW37)+1)/2=SUM(FW34:FW37),"OK","NIET OK")</f>
        <v>#VALUE!</v>
      </c>
      <c r="FX38" s="296"/>
      <c r="FY38" s="296"/>
      <c r="FZ38" s="172"/>
      <c r="GA38" s="172"/>
      <c r="GB38" s="173"/>
      <c r="GC38" s="171" t="e">
        <f t="shared" ref="GC38" ca="1" si="849">IF(COUNTA(GC34:GC37)*(COUNTA(GC34:GC37)+1)/2=SUM(GC34:GC37),"OK","NIET OK")</f>
        <v>#VALUE!</v>
      </c>
      <c r="GD38" s="296"/>
      <c r="GE38" s="296"/>
      <c r="GF38" s="172"/>
      <c r="GG38" s="172"/>
      <c r="GH38" s="173"/>
      <c r="GI38" s="171" t="e">
        <f t="shared" ref="GI38" ca="1" si="850">IF(COUNTA(GI34:GI37)*(COUNTA(GI34:GI37)+1)/2=SUM(GI34:GI37),"OK","NIET OK")</f>
        <v>#VALUE!</v>
      </c>
      <c r="GJ38" s="296"/>
      <c r="GK38" s="296"/>
      <c r="GL38" s="172"/>
      <c r="GM38" s="172"/>
      <c r="GN38" s="173"/>
      <c r="GO38" s="171" t="e">
        <f t="shared" ref="GO38" ca="1" si="851">IF(COUNTA(GO34:GO37)*(COUNTA(GO34:GO37)+1)/2=SUM(GO34:GO37),"OK","NIET OK")</f>
        <v>#VALUE!</v>
      </c>
      <c r="GP38" s="296"/>
      <c r="GQ38" s="296"/>
      <c r="GR38" s="172"/>
      <c r="GS38" s="172"/>
      <c r="GT38" s="173"/>
      <c r="GU38" s="171" t="e">
        <f t="shared" ref="GU38" ca="1" si="852">IF(COUNTA(GU34:GU37)*(COUNTA(GU34:GU37)+1)/2=SUM(GU34:GU37),"OK","NIET OK")</f>
        <v>#VALUE!</v>
      </c>
      <c r="GV38" s="185"/>
      <c r="GW38" s="181" t="e">
        <f t="shared" ref="GW38" ca="1" si="853">IF(COUNTA(GW34:GW37)*(COUNTA(GW34:GW37)+1)/2=SUM(GW34:GW37),"OK","NIET OK")</f>
        <v>#VALUE!</v>
      </c>
      <c r="GX38" s="189"/>
      <c r="GY38" s="181" t="e">
        <f t="shared" ref="GY38" ca="1" si="854">IF(COUNTA(GY34:GY37)*(COUNTA(GY34:GY37)+1)/2=SUM(VALUE(LEFT(GY34)),VALUE(LEFT(GY35)),VALUE(LEFT(GY36)),VALUE(LEFT(GY37))),"OK","NIET OK")</f>
        <v>#VALUE!</v>
      </c>
      <c r="GZ38"/>
      <c r="HA38"/>
      <c r="HB38"/>
      <c r="HC38"/>
      <c r="HD38"/>
      <c r="HE38"/>
      <c r="HF38"/>
      <c r="HG38"/>
      <c r="HH38"/>
    </row>
    <row r="39" spans="1:216" x14ac:dyDescent="0.25">
      <c r="A39" s="41">
        <v>13</v>
      </c>
      <c r="B39" s="42">
        <v>43269</v>
      </c>
      <c r="C39" s="72">
        <v>0.70833333333333337</v>
      </c>
      <c r="D39" s="44" t="s">
        <v>254</v>
      </c>
      <c r="E39" s="73" t="s">
        <v>274</v>
      </c>
      <c r="F39" s="242" t="s">
        <v>155</v>
      </c>
      <c r="G39" s="243" t="s">
        <v>276</v>
      </c>
      <c r="H39" s="65"/>
      <c r="I39" s="48"/>
      <c r="J39" s="49"/>
      <c r="K39" s="50" t="str">
        <f t="shared" si="0"/>
        <v/>
      </c>
      <c r="L39" s="51">
        <v>10</v>
      </c>
      <c r="M39" s="49"/>
      <c r="N39" s="66"/>
      <c r="O39" s="53"/>
      <c r="P39" s="61"/>
      <c r="Q39" s="374"/>
      <c r="R39" s="395"/>
      <c r="S39" s="395"/>
      <c r="T39" s="395"/>
      <c r="U39" s="395"/>
      <c r="V39" s="395"/>
      <c r="W39" s="395"/>
      <c r="X39" s="395"/>
      <c r="Y39" s="395"/>
      <c r="Z39" s="396"/>
      <c r="AA39" s="50"/>
      <c r="AB39" s="390"/>
      <c r="AC39" s="397"/>
      <c r="AD39" s="398"/>
      <c r="AE39" s="398"/>
      <c r="AF39" s="398"/>
      <c r="AG39" s="398"/>
      <c r="AH39" s="398"/>
      <c r="AI39" s="398"/>
      <c r="AJ39" s="398"/>
      <c r="AK39" s="396"/>
      <c r="AL39" s="270" t="str">
        <f t="shared" si="1"/>
        <v>Bel-Pan</v>
      </c>
      <c r="AM39" s="270" t="str">
        <f t="shared" si="2"/>
        <v/>
      </c>
      <c r="AN39" s="270" t="str">
        <f t="shared" si="2"/>
        <v/>
      </c>
      <c r="AO39" s="271" t="str">
        <f t="shared" si="27"/>
        <v/>
      </c>
      <c r="AP39" s="271" t="str">
        <f t="shared" si="28"/>
        <v/>
      </c>
      <c r="AQ39" s="271" t="str">
        <f t="shared" si="29"/>
        <v/>
      </c>
      <c r="AR39" s="271" t="str">
        <f t="shared" si="30"/>
        <v/>
      </c>
      <c r="AS39" s="271"/>
      <c r="AT39" s="272" t="str">
        <f t="shared" ref="AT39" si="855">$AS40</f>
        <v>Bel</v>
      </c>
      <c r="AU39" s="271" t="str">
        <f t="shared" ref="AU39" si="856">$AS41</f>
        <v>Pan</v>
      </c>
      <c r="AV39" s="271" t="str">
        <f t="shared" ref="AV39" si="857">$AS42</f>
        <v>Tun</v>
      </c>
      <c r="AW39" s="271" t="str">
        <f t="shared" ref="AW39" si="858">$AS43</f>
        <v>Eng</v>
      </c>
      <c r="AX39" s="272" t="str">
        <f t="shared" si="3"/>
        <v/>
      </c>
      <c r="AY39" s="272"/>
      <c r="AZ39" s="272" t="str">
        <f t="shared" ref="AZ39" si="859">$AS40</f>
        <v>Bel</v>
      </c>
      <c r="BA39" s="271" t="str">
        <f t="shared" ref="BA39" si="860">$AS41</f>
        <v>Pan</v>
      </c>
      <c r="BB39" s="271" t="str">
        <f t="shared" ref="BB39" si="861">$AS42</f>
        <v>Tun</v>
      </c>
      <c r="BC39" s="271" t="str">
        <f t="shared" ref="BC39" si="862">$AS43</f>
        <v>Eng</v>
      </c>
      <c r="BD39" s="273"/>
      <c r="BE39" s="272" t="str">
        <f t="shared" ref="BE39" si="863">$AS40</f>
        <v>Bel</v>
      </c>
      <c r="BF39" s="271" t="str">
        <f t="shared" ref="BF39" si="864">$AS41</f>
        <v>Pan</v>
      </c>
      <c r="BG39" s="271" t="str">
        <f t="shared" ref="BG39" si="865">$AS42</f>
        <v>Tun</v>
      </c>
      <c r="BH39" s="271" t="str">
        <f t="shared" ref="BH39" si="866">$AS43</f>
        <v>Eng</v>
      </c>
      <c r="BI39" s="273"/>
      <c r="BJ39" s="272" t="str">
        <f t="shared" ref="BJ39" si="867">$AS40</f>
        <v>Bel</v>
      </c>
      <c r="BK39" s="271" t="str">
        <f t="shared" ref="BK39" si="868">$AS41</f>
        <v>Pan</v>
      </c>
      <c r="BL39" s="271" t="str">
        <f t="shared" ref="BL39" si="869">$AS42</f>
        <v>Tun</v>
      </c>
      <c r="BM39" s="271" t="str">
        <f t="shared" ref="BM39" si="870">$AS43</f>
        <v>Eng</v>
      </c>
      <c r="BN39" s="273"/>
      <c r="BO39"/>
      <c r="BR39" s="279"/>
      <c r="BT39" s="297"/>
      <c r="BU39" s="297"/>
      <c r="BZ39" s="297"/>
      <c r="CA39" s="290"/>
      <c r="CF39" s="297"/>
      <c r="CG39" s="290"/>
      <c r="CL39" s="297"/>
      <c r="CM39" s="290"/>
      <c r="CR39" s="297"/>
      <c r="CS39" s="290"/>
      <c r="CX39" s="297"/>
      <c r="CY39" s="290"/>
      <c r="DH39" s="348"/>
      <c r="DI39" s="349"/>
      <c r="DJ39" s="349"/>
      <c r="DK39" s="349"/>
      <c r="DL39" s="349"/>
      <c r="DM39" s="350"/>
      <c r="DN39" s="351"/>
      <c r="DO39" s="351"/>
      <c r="DP39" s="351" t="str">
        <f ca="1">IFERROR(OFFSET($Q$51,MATCH(LEFT($DN39),$Q$52:$Q$57,0),MATCH(VALUE(RIGHT($DN39)),$R$51:$Z$51,0)),"")</f>
        <v/>
      </c>
      <c r="DQ39" s="351" t="str">
        <f t="shared" ca="1" si="65"/>
        <v/>
      </c>
      <c r="DR39" s="353" t="str">
        <f ca="1">IF(OR(R39&lt;1,DQ39=""),"",IF(LEFT(DQ39,3)="Noo","NIe",LEFT(DQ39,3))&amp;IF(ISERROR(MATCH(DQ39,$Q:$Q,0)),"?",""))</f>
        <v/>
      </c>
      <c r="DS39" s="201"/>
      <c r="DT39" s="204"/>
      <c r="DU39" s="204"/>
      <c r="DV39" s="204"/>
      <c r="DW39" s="204"/>
      <c r="DX39" s="195"/>
      <c r="DY39" s="156"/>
      <c r="DZ39" s="156"/>
      <c r="EA39" s="156" t="str">
        <f ca="1">IFERROR(OFFSET($Q$51,MATCH(LEFT($DN39),$Q$52:$Q$57,0),MATCH(VALUE(RIGHT($DN39)),$R$51:$Z$51,0)),"")</f>
        <v/>
      </c>
      <c r="EB39" s="156" t="str">
        <f t="shared" ca="1" si="70"/>
        <v/>
      </c>
      <c r="EC39" s="156" t="str">
        <f ca="1">IF(OR(AC39&lt;1,EB39=""),"",IF(LEFT(EB39,3)="Noo","NIe",LEFT(EB39,3))&amp;IF(ISERROR(MATCH(EB39,$Q:$Q,0)),"?",""))</f>
        <v/>
      </c>
      <c r="ED39" s="270" t="str">
        <f t="shared" si="4"/>
        <v>Bel-Pan</v>
      </c>
      <c r="EE39" s="270" t="str">
        <f t="shared" si="5"/>
        <v/>
      </c>
      <c r="EF39" s="270" t="str">
        <f t="shared" si="5"/>
        <v/>
      </c>
      <c r="EG39" s="271" t="str">
        <f t="shared" si="6"/>
        <v/>
      </c>
      <c r="EH39" s="271" t="str">
        <f t="shared" si="7"/>
        <v/>
      </c>
      <c r="EI39" s="271" t="str">
        <f t="shared" si="8"/>
        <v/>
      </c>
      <c r="EJ39" s="271" t="str">
        <f t="shared" si="71"/>
        <v/>
      </c>
      <c r="EK39" s="271"/>
      <c r="EL39" s="272" t="str">
        <f t="shared" ref="EL39" si="871">$AS40</f>
        <v>Bel</v>
      </c>
      <c r="EM39" s="271" t="str">
        <f t="shared" ref="EM39" si="872">$AS41</f>
        <v>Pan</v>
      </c>
      <c r="EN39" s="271" t="str">
        <f t="shared" ref="EN39" si="873">$AS42</f>
        <v>Tun</v>
      </c>
      <c r="EO39" s="271" t="str">
        <f t="shared" ref="EO39" si="874">$AS43</f>
        <v>Eng</v>
      </c>
      <c r="EP39" s="272" t="str">
        <f t="shared" si="9"/>
        <v/>
      </c>
      <c r="EQ39" s="272"/>
      <c r="ER39" s="272" t="str">
        <f t="shared" ref="ER39" si="875">$AS40</f>
        <v>Bel</v>
      </c>
      <c r="ES39" s="271" t="str">
        <f t="shared" ref="ES39" si="876">$AS41</f>
        <v>Pan</v>
      </c>
      <c r="ET39" s="271" t="str">
        <f t="shared" ref="ET39" si="877">$AS42</f>
        <v>Tun</v>
      </c>
      <c r="EU39" s="271" t="str">
        <f t="shared" ref="EU39" si="878">$AS43</f>
        <v>Eng</v>
      </c>
      <c r="EV39" s="273"/>
      <c r="EW39" s="272" t="str">
        <f t="shared" ref="EW39" si="879">$AS40</f>
        <v>Bel</v>
      </c>
      <c r="EX39" s="271" t="str">
        <f t="shared" ref="EX39" si="880">$AS41</f>
        <v>Pan</v>
      </c>
      <c r="EY39" s="271" t="str">
        <f t="shared" ref="EY39" si="881">$AS42</f>
        <v>Tun</v>
      </c>
      <c r="EZ39" s="271" t="str">
        <f t="shared" ref="EZ39" si="882">$AS43</f>
        <v>Eng</v>
      </c>
      <c r="FA39" s="273"/>
      <c r="FB39" s="272" t="str">
        <f t="shared" ref="FB39" si="883">$AS40</f>
        <v>Bel</v>
      </c>
      <c r="FC39" s="271" t="str">
        <f t="shared" ref="FC39" si="884">$AS41</f>
        <v>Pan</v>
      </c>
      <c r="FD39" s="271" t="str">
        <f t="shared" ref="FD39" si="885">$AS42</f>
        <v>Tun</v>
      </c>
      <c r="FE39" s="271" t="str">
        <f t="shared" ref="FE39" si="886">$AS43</f>
        <v>Eng</v>
      </c>
      <c r="FF39" s="273"/>
      <c r="FG39"/>
      <c r="FJ39" s="279"/>
      <c r="FL39" s="297"/>
      <c r="FM39" s="297"/>
      <c r="FR39" s="297"/>
      <c r="FS39" s="290"/>
      <c r="FX39" s="297"/>
      <c r="FY39" s="290"/>
      <c r="GD39" s="297"/>
      <c r="GE39" s="290"/>
      <c r="GJ39" s="297"/>
      <c r="GK39" s="290"/>
      <c r="GP39" s="297"/>
      <c r="GQ39" s="290"/>
      <c r="GZ39"/>
      <c r="HA39"/>
      <c r="HB39"/>
      <c r="HC39"/>
      <c r="HD39"/>
      <c r="HE39"/>
      <c r="HF39"/>
      <c r="HG39"/>
      <c r="HH39"/>
    </row>
    <row r="40" spans="1:216" x14ac:dyDescent="0.25">
      <c r="A40" s="41">
        <v>14</v>
      </c>
      <c r="B40" s="42">
        <v>43269</v>
      </c>
      <c r="C40" s="72">
        <v>0.83333333333333337</v>
      </c>
      <c r="D40" s="44" t="s">
        <v>253</v>
      </c>
      <c r="E40" s="74" t="s">
        <v>274</v>
      </c>
      <c r="F40" s="244" t="s">
        <v>277</v>
      </c>
      <c r="G40" s="245" t="s">
        <v>134</v>
      </c>
      <c r="H40" s="56"/>
      <c r="I40" s="57"/>
      <c r="J40" s="49"/>
      <c r="K40" s="50" t="str">
        <f t="shared" si="0"/>
        <v/>
      </c>
      <c r="L40" s="51">
        <v>10</v>
      </c>
      <c r="M40" s="49"/>
      <c r="N40" s="58"/>
      <c r="O40" s="59"/>
      <c r="P40" s="60" t="s">
        <v>281</v>
      </c>
      <c r="Q40" s="260" t="s">
        <v>155</v>
      </c>
      <c r="R40" s="382">
        <f t="shared" ref="R40:R43" ca="1" si="887">COUNT(AZ40:BC40)</f>
        <v>0</v>
      </c>
      <c r="S40" s="382">
        <f t="shared" ca="1" si="124"/>
        <v>0</v>
      </c>
      <c r="T40" s="382">
        <f t="shared" ca="1" si="125"/>
        <v>0</v>
      </c>
      <c r="U40" s="382">
        <f t="shared" ca="1" si="126"/>
        <v>0</v>
      </c>
      <c r="V40" s="383">
        <f t="shared" ref="V40:V43" ca="1" si="888">BD40</f>
        <v>0</v>
      </c>
      <c r="W40" s="384">
        <f t="shared" ref="W40:W43" ca="1" si="889">BN40</f>
        <v>0</v>
      </c>
      <c r="X40" s="385">
        <f t="shared" ca="1" si="129"/>
        <v>0</v>
      </c>
      <c r="Y40" s="386">
        <f t="shared" ref="Y40:Y43" ca="1" si="890">BI40</f>
        <v>0</v>
      </c>
      <c r="Z40" s="387" t="str">
        <f ca="1">IF(SUM(OFFSET(R$4:R$7,$AX40,0))=0,"",IFERROR(DG40,"")&amp;IF(SUM(OFFSET(R$4:R$7,$AX40,0))&lt;12,"?",""))</f>
        <v/>
      </c>
      <c r="AA40" s="50" t="str">
        <f ca="1">IF(AK40="","",(IF(V40=AG40,1)+IF(W40=AH40,1)+IF(X40=AI40,1)+IF(Y40=AJ40,1)+IF(Z40=AK40,1))/5*AB40)</f>
        <v/>
      </c>
      <c r="AB40" s="390">
        <v>5</v>
      </c>
      <c r="AC40" s="388">
        <f t="shared" ca="1" si="131"/>
        <v>0</v>
      </c>
      <c r="AD40" s="382">
        <f t="shared" ca="1" si="132"/>
        <v>0</v>
      </c>
      <c r="AE40" s="382">
        <f t="shared" ca="1" si="133"/>
        <v>0</v>
      </c>
      <c r="AF40" s="382">
        <f t="shared" ca="1" si="134"/>
        <v>0</v>
      </c>
      <c r="AG40" s="383">
        <f t="shared" ca="1" si="135"/>
        <v>0</v>
      </c>
      <c r="AH40" s="384">
        <f t="shared" ca="1" si="136"/>
        <v>0</v>
      </c>
      <c r="AI40" s="385">
        <f t="shared" ref="AI40:AI43" ca="1" si="891">AH40-AJ40</f>
        <v>0</v>
      </c>
      <c r="AJ40" s="386">
        <f t="shared" ca="1" si="138"/>
        <v>0</v>
      </c>
      <c r="AK40" s="389" t="str">
        <f ca="1">IF(SUM(OFFSET(AC$4:AC$7,$AX40,0))=0,"",IFERROR($GY40,"")&amp;IF(SUM(OFFSET(AC$4:AC$7,$AX40,0))&lt;12,"?",""))</f>
        <v/>
      </c>
      <c r="AL40" s="270" t="str">
        <f t="shared" si="1"/>
        <v>Tun-Eng</v>
      </c>
      <c r="AM40" s="270" t="str">
        <f t="shared" si="2"/>
        <v/>
      </c>
      <c r="AN40" s="270" t="str">
        <f t="shared" si="2"/>
        <v/>
      </c>
      <c r="AO40" s="271" t="str">
        <f t="shared" si="27"/>
        <v/>
      </c>
      <c r="AP40" s="271" t="str">
        <f t="shared" si="28"/>
        <v/>
      </c>
      <c r="AQ40" s="271" t="str">
        <f t="shared" si="29"/>
        <v/>
      </c>
      <c r="AR40" s="271" t="str">
        <f t="shared" si="30"/>
        <v/>
      </c>
      <c r="AS40" s="274" t="str">
        <f t="shared" si="295"/>
        <v>Bel</v>
      </c>
      <c r="AT40" s="272" t="str">
        <f t="shared" ref="AT40:AW43" ca="1" si="892">IFERROR(VLOOKUP($AS40&amp;"-"&amp;OFFSET(AT$3,MATCH($E40,$E:$E,0)-MATCH($E$4,$E:$E,0),0),$AL:$AR,4,0),"")</f>
        <v/>
      </c>
      <c r="AU40" s="271" t="str">
        <f t="shared" ca="1" si="892"/>
        <v/>
      </c>
      <c r="AV40" s="271" t="str">
        <f t="shared" ca="1" si="892"/>
        <v/>
      </c>
      <c r="AW40" s="271" t="str">
        <f t="shared" ca="1" si="892"/>
        <v/>
      </c>
      <c r="AX40" s="272">
        <f t="shared" si="3"/>
        <v>36</v>
      </c>
      <c r="AY40" s="272">
        <v>1</v>
      </c>
      <c r="AZ40" s="272" t="str">
        <f t="shared" ref="AZ40:BC43" ca="1" si="893">IFERROR(VLOOKUP($AS40&amp;"-"&amp;OFFSET(AZ$3,MATCH($E40,$E:$E,0)-MATCH($E$4,$E:$E,0),0),$AL:$AR,5,0),"")</f>
        <v/>
      </c>
      <c r="BA40" s="271" t="str">
        <f t="shared" ca="1" si="893"/>
        <v/>
      </c>
      <c r="BB40" s="271" t="str">
        <f t="shared" ca="1" si="893"/>
        <v/>
      </c>
      <c r="BC40" s="271" t="str">
        <f t="shared" ca="1" si="893"/>
        <v/>
      </c>
      <c r="BD40" s="273">
        <f t="shared" ref="BD40:BD43" ca="1" si="894">SUM(AZ40:BC40)</f>
        <v>0</v>
      </c>
      <c r="BE40" s="272" t="str">
        <f t="shared" ref="BE40:BH43" ca="1" si="895">IFERROR(VLOOKUP($AS40&amp;"-"&amp;OFFSET(BE$3,MATCH($E40,$E:$E,0)-MATCH($E$4,$E:$E,0),0),$AL:$AR,6,0),"")</f>
        <v/>
      </c>
      <c r="BF40" s="271" t="str">
        <f t="shared" ca="1" si="895"/>
        <v/>
      </c>
      <c r="BG40" s="271" t="str">
        <f t="shared" ca="1" si="895"/>
        <v/>
      </c>
      <c r="BH40" s="271" t="str">
        <f t="shared" ca="1" si="895"/>
        <v/>
      </c>
      <c r="BI40" s="273">
        <f t="shared" ref="BI40:BI43" ca="1" si="896">SUM(BE40:BH40)</f>
        <v>0</v>
      </c>
      <c r="BJ40" s="272" t="str">
        <f t="shared" ref="BJ40:BM43" ca="1" si="897">IFERROR(VLOOKUP($AS40&amp;"-"&amp;OFFSET(BJ$3,MATCH($E40,$E:$E,0)-MATCH($E$4,$E:$E,0),0),$AL:$AR,2,0),"")</f>
        <v/>
      </c>
      <c r="BK40" s="271" t="str">
        <f t="shared" ca="1" si="897"/>
        <v/>
      </c>
      <c r="BL40" s="271" t="str">
        <f t="shared" ca="1" si="897"/>
        <v/>
      </c>
      <c r="BM40" s="271" t="str">
        <f t="shared" ca="1" si="897"/>
        <v/>
      </c>
      <c r="BN40" s="273">
        <f t="shared" ref="BN40:BN43" ca="1" si="898">SUM(BJ40:BM40)</f>
        <v>0</v>
      </c>
      <c r="BO40"/>
      <c r="BQ40" s="275">
        <f t="shared" ref="BQ40:BQ43" ca="1" si="899">RANK($BD40,OFFSET($BD$4:$BD$7,$AX40,0),0)</f>
        <v>1</v>
      </c>
      <c r="BR40" s="280">
        <f ca="1">BD40+(IF(COUNTIF(OFFSET($BQ$4:$BQ$7,$AX40,0),$BQ40)&gt;1,IF($R40&gt;0,(MAX(OFFSET($R$4:$R$7,$AX40,0))-$R40)*0.1,)))*10^BR$3</f>
        <v>0</v>
      </c>
      <c r="BS40" s="303">
        <f t="shared" ref="BS40:BS43" ca="1" si="900">RANK($BR40,OFFSET($BR$4:$BR$7,$AX40,0),0)</f>
        <v>1</v>
      </c>
      <c r="BT40" s="293">
        <f t="shared" ref="BT40:BT43" ca="1" si="901">COUNTIF(OFFSET(BS$4:BS$7,$AX40,0),BS40)</f>
        <v>4</v>
      </c>
      <c r="BU40" s="293">
        <f t="shared" ref="BU40:BU43" ca="1" si="902">COUNTIF(OFFSET(BS40,1-$AY40,0,$AY40),BS40)</f>
        <v>1</v>
      </c>
      <c r="BV40" s="287" t="str">
        <f t="shared" ref="BV40:BV43" ca="1" si="903">IF(COUNTIF(OFFSET(BS$4:BS$7,$AX40,0),BS40)&gt;1,       TEXT(BT40,"00")&amp;" x "&amp;TEXT(BS40,"00")&amp;"e - "&amp;       TEXT(BU40,"00"),"")</f>
        <v>04 x 01e - 01</v>
      </c>
      <c r="BW40" s="281" t="str">
        <f t="shared" ref="BW40:BW43" ca="1" si="904">IF(BV40="","",
IF(BT40=2,MATCH(LEFT(BV40,LEN(BV40)-2)&amp;TEXT(IF(VALUE(RIGHT(BV40,2))&gt;1,1,2),"00"),OFFSET(BV40,1-$AY40,0,4),0),"")&amp;
IF(BT40=3,MATCH(LEFT(BV40,LEN(BV40)-2)&amp;TEXT(IF(VALUE(RIGHT(BV40,2))&gt;1,1,2),"00"),OFFSET(BV40,1-$AY40,0,4),0)&amp;"/"&amp;
                      MATCH(LEFT(BV40,LEN(BV40)-2)&amp;TEXT(IF(VALUE(RIGHT(BV40,2))&gt;2,2,3),"00"),OFFSET(BV40,1-$AY40,0,4),0),"")&amp;
IF(BT40=4,MATCH(LEFT(BV40,LEN(BV40)-2)&amp;TEXT(IF(VALUE(RIGHT(BV40,2))&gt;1,1,2),"00"),OFFSET(BV40,1-$AY40,0,4),0)&amp;"/"&amp;
                      MATCH(LEFT(BV40,LEN(BV40)-2)&amp;TEXT(IF(VALUE(RIGHT(BV40,2))&gt;2,2,3),"00"),OFFSET(BV40,1-$AY40,0,4),0)&amp;"/"&amp;
                      MATCH(LEFT(BV40,LEN(BV40)-2)&amp;TEXT(IF(VALUE(RIGHT(BV40,2))&gt;3,3,4),"00"),OFFSET(BV40,1-$AY40,0,4),0),""))</f>
        <v>2/3/4</v>
      </c>
      <c r="BX40" s="300" t="e">
        <f t="shared" ref="BX40:BX43" ca="1" si="905">BR40+(
IF(BT40=2,OFFSET($AZ40,0,BW40-1))+
IF(BT40=3,OFFSET($AZ40,0,VALUE(MID(BW40,1,1))-1)+
                     OFFSET($AZ40,0,VALUE(MID(BW40,3,1))-1))+
IF(BT40=4,OFFSET($AZ40,0,VALUE(MID(BW40,1,1))-1)+
                     OFFSET($AZ40,0,VALUE(MID(BW40,3,1))-1)+
                     OFFSET($AZ40,0,VALUE(MID(BW40,5,1))-1))
)*10^BX$3</f>
        <v>#VALUE!</v>
      </c>
      <c r="BY40" s="303" t="e">
        <f t="shared" ref="BY40:BY43" ca="1" si="906">RANK(BX40,OFFSET(BX$4:BX$7,$AX40,0))</f>
        <v>#VALUE!</v>
      </c>
      <c r="BZ40" s="293">
        <f t="shared" ref="BZ40:BZ43" ca="1" si="907">COUNTIF(OFFSET(BY$4:BY$7,$AX40,0),BY40)</f>
        <v>4</v>
      </c>
      <c r="CA40" s="293">
        <f t="shared" ref="CA40:CA43" ca="1" si="908">COUNTIF(OFFSET(BY40,1-$AY40,0,$AY40),BY40)</f>
        <v>1</v>
      </c>
      <c r="CB40" s="287" t="e">
        <f t="shared" ref="CB40:CB43" ca="1" si="909">IF(COUNTIF(OFFSET(BY$4:BY$7,$AX40,0),BY40)&gt;1,       TEXT(BZ40,"00")&amp;" x "&amp;TEXT(BY40,"00")&amp;"e - "&amp;       TEXT(CA40,"00"),"")</f>
        <v>#VALUE!</v>
      </c>
      <c r="CC40" s="281" t="e">
        <f t="shared" ref="CC40:CC43" ca="1" si="910">IF(CB40="","",
IF(BZ40=2,MATCH(LEFT(CB40,LEN(CB40)-2)&amp;TEXT(IF(VALUE(RIGHT(CB40,2))&gt;1,1,2),"00"),OFFSET(CB40,1-$AY40,0,4),0),"")&amp;
IF(BZ40=3,MATCH(LEFT(CB40,LEN(CB40)-2)&amp;TEXT(IF(VALUE(RIGHT(CB40,2))&gt;1,1,2),"00"),OFFSET(CB40,1-$AY40,0,4),0)&amp;"/"&amp;
                      MATCH(LEFT(CB40,LEN(CB40)-2)&amp;TEXT(IF(VALUE(RIGHT(CB40,2))&gt;2,2,3),"00"),OFFSET(CB40,1-$AY40,0,4),0),"")&amp;
IF(BZ40=4,MATCH(LEFT(CB40,LEN(CB40)-2)&amp;TEXT(IF(VALUE(RIGHT(CB40,2))&gt;1,1,2),"00"),OFFSET(CB40,1-$AY40,0,4),0)&amp;"/"&amp;
                      MATCH(LEFT(CB40,LEN(CB40)-2)&amp;TEXT(IF(VALUE(RIGHT(CB40,2))&gt;2,2,3),"00"),OFFSET(CB40,1-$AY40,0,4),0)&amp;"/"&amp;
                      MATCH(LEFT(CB40,LEN(CB40)-2)&amp;TEXT(IF(VALUE(RIGHT(CB40,2))&gt;3,3,4),"00"),OFFSET(CB40,1-$AY40,0,4),0),""))</f>
        <v>#VALUE!</v>
      </c>
      <c r="CD40" s="306" t="e">
        <f t="shared" ref="CD40:CD43" ca="1" si="911">BX40+(
IF(BZ40=2,OFFSET($BE40,0,CC40-1))+
IF(BZ40=3,OFFSET($BE40,0,VALUE(MID(CC40,1,1))-1)+
                     OFFSET($BE40,0,VALUE(MID(CC40,3,1))-1))+
IF(BZ40=4,OFFSET($BE40,0,VALUE(MID(CC40,1,1))-1)+
                     OFFSET($BE40,0,VALUE(MID(CC40,3,1))-1)+
                     OFFSET($BE40,0,VALUE(MID(CC40,5,1))-1))
)*10^CD$3</f>
        <v>#VALUE!</v>
      </c>
      <c r="CE40" s="303" t="e">
        <f t="shared" ref="CE40:CE43" ca="1" si="912">RANK(CD40,OFFSET(CD$4:CD$7,$AX40,0))</f>
        <v>#VALUE!</v>
      </c>
      <c r="CF40" s="293">
        <f t="shared" ref="CF40:CF43" ca="1" si="913">COUNTIF(OFFSET(CE$4:CE$7,$AX40,0),CE40)</f>
        <v>4</v>
      </c>
      <c r="CG40" s="293">
        <f t="shared" ref="CG40:CG43" ca="1" si="914">COUNTIF(OFFSET(CE40,1-$AY40,0,$AY40),CE40)</f>
        <v>1</v>
      </c>
      <c r="CH40" s="287" t="e">
        <f t="shared" ref="CH40:CH43" ca="1" si="915">IF(COUNTIF(OFFSET(CE$4:CE$7,$AX40,0),CE40)&gt;1,       TEXT(CF40,"00")&amp;" x "&amp;TEXT(CE40,"00")&amp;"e - "&amp;       TEXT(CG40,"00"),"")</f>
        <v>#VALUE!</v>
      </c>
      <c r="CI40" s="281" t="e">
        <f t="shared" ref="CI40:CI43" ca="1" si="916">IF(CH40="","",
IF(CF40=2,MATCH(LEFT(CH40,LEN(CH40)-2)&amp;TEXT(IF(VALUE(RIGHT(CH40,2))&gt;1,1,2),"00"),OFFSET(CH40,1-$AY40,0,4),0),"")&amp;
IF(CF40=3,MATCH(LEFT(CH40,LEN(CH40)-2)&amp;TEXT(IF(VALUE(RIGHT(CH40,2))&gt;1,1,2),"00"),OFFSET(CH40,1-$AY40,0,4),0)&amp;"/"&amp;
                      MATCH(LEFT(CH40,LEN(CH40)-2)&amp;TEXT(IF(VALUE(RIGHT(CH40,2))&gt;2,2,3),"00"),OFFSET(CH40,1-$AY40,0,4),0),"")&amp;
IF(CF40=4,MATCH(LEFT(CH40,LEN(CH40)-2)&amp;TEXT(IF(VALUE(RIGHT(CH40,2))&gt;1,1,2),"00"),OFFSET(CH40,1-$AY40,0,4),0)&amp;"/"&amp;
                      MATCH(LEFT(CH40,LEN(CH40)-2)&amp;TEXT(IF(VALUE(RIGHT(CH40,2))&gt;2,2,3),"00"),OFFSET(CH40,1-$AY40,0,4),0)&amp;"/"&amp;
                      MATCH(LEFT(CH40,LEN(CH40)-2)&amp;TEXT(IF(VALUE(RIGHT(CH40,2))&gt;3,3,4),"00"),OFFSET(CH40,1-$AY40,0,4),0),""))</f>
        <v>#VALUE!</v>
      </c>
      <c r="CJ40" s="309" t="e">
        <f t="shared" ref="CJ40:CJ43" ca="1" si="917">CD40+(
IF(CF40=2,OFFSET($BJ40,0,CI40-1))+
IF(CF40=3,OFFSET($BJ40,0,VALUE(MID(CI40,1,1))-1)+
                     OFFSET($BJ40,0,VALUE(MID(CI40,3,1))-1))+
IF(CF40=4,OFFSET($BJ40,0,VALUE(MID(CI40,1,1))-1)+
                     OFFSET($BJ40,0,VALUE(MID(CI40,3,1))-1)+
                     OFFSET($BJ40,0,VALUE(MID(CI40,5,1))-1))
)*10^CJ$3</f>
        <v>#VALUE!</v>
      </c>
      <c r="CK40" s="303" t="e">
        <f t="shared" ref="CK40:CK43" ca="1" si="918">RANK(CJ40,OFFSET(CJ$4:CJ$7,$AX40,0))</f>
        <v>#VALUE!</v>
      </c>
      <c r="CL40" s="293">
        <f t="shared" ref="CL40:CL43" ca="1" si="919">COUNTIF(OFFSET(CK$4:CK$7,$AX40,0),CK40)</f>
        <v>4</v>
      </c>
      <c r="CM40" s="293">
        <f t="shared" ref="CM40:CM43" ca="1" si="920">COUNTIF(OFFSET(CK40,1-$AY40,0,$AY40),CK40)</f>
        <v>1</v>
      </c>
      <c r="CN40" s="287" t="e">
        <f t="shared" ref="CN40:CN43" ca="1" si="921">IF(COUNTIF(OFFSET(CK$4:CK$7,$AX40,0),CK40)&gt;1,       TEXT(CL40,"00")&amp;" x "&amp;TEXT(CK40,"00")&amp;"e - "&amp;       TEXT(CM40,"00"),"")</f>
        <v>#VALUE!</v>
      </c>
      <c r="CO40" s="281" t="e">
        <f t="shared" ref="CO40:CO43" ca="1" si="922">IF(CN40="","",
IF(CL40=2,MATCH(LEFT(CN40,LEN(CN40)-2)&amp;TEXT(IF(VALUE(RIGHT(CN40,2))&gt;1,1,2),"00"),OFFSET(CN40,1-$AY40,0,4),0),"")&amp;
IF(CL40=3,MATCH(LEFT(CN40,LEN(CN40)-2)&amp;TEXT(IF(VALUE(RIGHT(CN40,2))&gt;1,1,2),"00"),OFFSET(CN40,1-$AY40,0,4),0)&amp;"/"&amp;
                      MATCH(LEFT(CN40,LEN(CN40)-2)&amp;TEXT(IF(VALUE(RIGHT(CN40,2))&gt;2,2,3),"00"),OFFSET(CN40,1-$AY40,0,4),0),"")&amp;
IF(CL40=4,MATCH(LEFT(CN40,LEN(CN40)-2)&amp;TEXT(IF(VALUE(RIGHT(CN40,2))&gt;1,1,2),"00"),OFFSET(CN40,1-$AY40,0,4),0)&amp;"/"&amp;
                      MATCH(LEFT(CN40,LEN(CN40)-2)&amp;TEXT(IF(VALUE(RIGHT(CN40,2))&gt;2,2,3),"00"),OFFSET(CN40,1-$AY40,0,4),0)&amp;"/"&amp;
                      MATCH(LEFT(CN40,LEN(CN40)-2)&amp;TEXT(IF(VALUE(RIGHT(CN40,2))&gt;3,3,4),"00"),OFFSET(CN40,1-$AY40,0,4),0),""))</f>
        <v>#VALUE!</v>
      </c>
      <c r="CP40" s="312" t="e">
        <f t="shared" ref="CP40:CP43" ca="1" si="923">CJ40+(
IF(CL40=2,OFFSET($AZ40,0,CO40-1))+
IF(CL40=3,OFFSET($AZ40,0,VALUE(MID(CO40,1,1))-1)+
                     OFFSET($AZ40,0,VALUE(MID(CO40,3,1))-1))+
IF(CL40=4,OFFSET($AZ40,0,VALUE(MID(CO40,1,1))-1)+
                     OFFSET($AZ40,0,VALUE(MID(CO40,3,1))-1)+
                     OFFSET($AZ40,0,VALUE(MID(CO40,5,1))-1))
)*10^CP$3</f>
        <v>#VALUE!</v>
      </c>
      <c r="CQ40" s="303" t="e">
        <f t="shared" ref="CQ40:CQ43" ca="1" si="924">RANK(CP40,OFFSET(CP$4:CP$7,$AX40,0))</f>
        <v>#VALUE!</v>
      </c>
      <c r="CR40" s="293">
        <f t="shared" ref="CR40:CR43" ca="1" si="925">COUNTIF(OFFSET(CQ$4:CQ$7,$AX40,0),CQ40)</f>
        <v>4</v>
      </c>
      <c r="CS40" s="293">
        <f t="shared" ref="CS40:CS43" ca="1" si="926">COUNTIF(OFFSET(CQ40,1-$AY40,0,$AY40),CQ40)</f>
        <v>1</v>
      </c>
      <c r="CT40" s="287" t="e">
        <f t="shared" ref="CT40:CT43" ca="1" si="927">IF(COUNTIF(OFFSET(CQ$4:CQ$7,$AX40,0),CQ40)&gt;1,       TEXT(CR40,"00")&amp;" x "&amp;TEXT(CQ40,"00")&amp;"e - "&amp;       TEXT(CS40,"00"),"")</f>
        <v>#VALUE!</v>
      </c>
      <c r="CU40" s="281" t="e">
        <f t="shared" ref="CU40:CU43" ca="1" si="928">IF(CT40="","",
IF(CR40=2,MATCH(LEFT(CT40,LEN(CT40)-2)&amp;TEXT(IF(VALUE(RIGHT(CT40,2))&gt;1,1,2),"00"),OFFSET(CT40,1-$AY40,0,4),0),"")&amp;
IF(CR40=3,MATCH(LEFT(CT40,LEN(CT40)-2)&amp;TEXT(IF(VALUE(RIGHT(CT40,2))&gt;1,1,2),"00"),OFFSET(CT40,1-$AY40,0,4),0)&amp;"/"&amp;
                      MATCH(LEFT(CT40,LEN(CT40)-2)&amp;TEXT(IF(VALUE(RIGHT(CT40,2))&gt;2,2,3),"00"),OFFSET(CT40,1-$AY40,0,4),0),"")&amp;
IF(CR40=4,MATCH(LEFT(CT40,LEN(CT40)-2)&amp;TEXT(IF(VALUE(RIGHT(CT40,2))&gt;1,1,2),"00"),OFFSET(CT40,1-$AY40,0,4),0)&amp;"/"&amp;
                      MATCH(LEFT(CT40,LEN(CT40)-2)&amp;TEXT(IF(VALUE(RIGHT(CT40,2))&gt;2,2,3),"00"),OFFSET(CT40,1-$AY40,0,4),0)&amp;"/"&amp;
                      MATCH(LEFT(CT40,LEN(CT40)-2)&amp;TEXT(IF(VALUE(RIGHT(CT40,2))&gt;3,3,4),"00"),OFFSET(CT40,1-$AY40,0,4),0),""))</f>
        <v>#VALUE!</v>
      </c>
      <c r="CV40" s="315" t="e">
        <f t="shared" ref="CV40:CV43" ca="1" si="929">CP40+(
IF(CR40=2,OFFSET($BE40,0,CU40-1))+
IF(CR40=3,OFFSET($BE40,0,VALUE(MID(CU40,1,1))-1)+
                     OFFSET($BE40,0,VALUE(MID(CU40,3,1))-1))+
IF(CR40=4,OFFSET($BE40,0,VALUE(MID(CU40,1,1))-1)+
                     OFFSET($BE40,0,VALUE(MID(CU40,3,1))-1)+
                     OFFSET($BE40,0,VALUE(MID(CU40,5,1))-1))
)*10^CV$3</f>
        <v>#VALUE!</v>
      </c>
      <c r="CW40" s="303" t="e">
        <f t="shared" ref="CW40:CW43" ca="1" si="930">RANK(CV40,OFFSET(CV$4:CV$7,$AX40,0))</f>
        <v>#VALUE!</v>
      </c>
      <c r="CX40" s="293">
        <f t="shared" ref="CX40:CX43" ca="1" si="931">COUNTIF(OFFSET(CW$4:CW$7,$AX40,0),CW40)</f>
        <v>4</v>
      </c>
      <c r="CY40" s="293">
        <f t="shared" ref="CY40:CY43" ca="1" si="932">COUNTIF(OFFSET(CW40,1-$AY40,0,$AY40),CW40)</f>
        <v>1</v>
      </c>
      <c r="CZ40" s="287" t="e">
        <f t="shared" ref="CZ40:CZ43" ca="1" si="933">IF(COUNTIF(OFFSET(CW$4:CW$7,$AX40,0),CW40)&gt;1,       TEXT(CX40,"00")&amp;" x "&amp;TEXT(CW40,"00")&amp;"e - "&amp;       TEXT(CY40,"00"),"")</f>
        <v>#VALUE!</v>
      </c>
      <c r="DA40" s="281" t="e">
        <f t="shared" ref="DA40:DA43" ca="1" si="934">IF(CZ40="","",
IF(CX40=2,MATCH(LEFT(CZ40,LEN(CZ40)-2)&amp;TEXT(IF(VALUE(RIGHT(CZ40,2))&gt;1,1,2),"00"),OFFSET(CZ40,1-$AY40,0,4),0),"")&amp;
IF(CX40=3,MATCH(LEFT(CZ40,LEN(CZ40)-2)&amp;TEXT(IF(VALUE(RIGHT(CZ40,2))&gt;1,1,2),"00"),OFFSET(CZ40,1-$AY40,0,4),0)&amp;"/"&amp;
                      MATCH(LEFT(CZ40,LEN(CZ40)-2)&amp;TEXT(IF(VALUE(RIGHT(CZ40,2))&gt;2,2,3),"00"),OFFSET(CZ40,1-$AY40,0,4),0),"")&amp;
IF(CX40=4,MATCH(LEFT(CZ40,LEN(CZ40)-2)&amp;TEXT(IF(VALUE(RIGHT(CZ40,2))&gt;1,1,2),"00"),OFFSET(CZ40,1-$AY40,0,4),0)&amp;"/"&amp;
                      MATCH(LEFT(CZ40,LEN(CZ40)-2)&amp;TEXT(IF(VALUE(RIGHT(CZ40,2))&gt;2,2,3),"00"),OFFSET(CZ40,1-$AY40,0,4),0)&amp;"/"&amp;
                      MATCH(LEFT(CZ40,LEN(CZ40)-2)&amp;TEXT(IF(VALUE(RIGHT(CZ40,2))&gt;3,3,4),"00"),OFFSET(CZ40,1-$AY40,0,4),0),""))</f>
        <v>#VALUE!</v>
      </c>
      <c r="DB40" s="318" t="e">
        <f t="shared" ref="DB40:DB43" ca="1" si="935">CV40+(
IF(CX40=2,OFFSET($BJ40,0,DA40-1))+
IF(CX40=3,OFFSET($BJ40,0,VALUE(MID(DA40,1,1))-1)+
                     OFFSET($BJ40,0,VALUE(MID(DA40,3,1))-1))+
IF(CX40=4,OFFSET($BJ40,0,VALUE(MID(DA40,1,1))-1)+
                     OFFSET($BJ40,0,VALUE(MID(DA40,3,1))-1)+
                     OFFSET($BJ40,0,VALUE(MID(DA40,5,1))-1))
)*10^DB$3</f>
        <v>#VALUE!</v>
      </c>
      <c r="DC40" s="303" t="e">
        <f t="shared" ref="DC40:DC43" ca="1" si="936">RANK(DB40,OFFSET(DB$4:DB$7,$AX40,0))</f>
        <v>#VALUE!</v>
      </c>
      <c r="DD40" s="321" t="e">
        <f t="shared" ca="1" si="185"/>
        <v>#VALUE!</v>
      </c>
      <c r="DE40" s="281" t="e">
        <f t="shared" ref="DE40:DE43" ca="1" si="937">RANK(DD40,OFFSET(DD$4:DD$7,$AX40,0))</f>
        <v>#VALUE!</v>
      </c>
      <c r="DF40" s="324" t="e">
        <f t="shared" ca="1" si="187"/>
        <v>#VALUE!</v>
      </c>
      <c r="DG40" s="281" t="e">
        <f ca="1">RANK(DF40,OFFSET(DF$4:DF$7,$AX40,0))&amp;$E40</f>
        <v>#VALUE!</v>
      </c>
      <c r="DH40" s="348">
        <f ca="1">COUNTIF(OFFSET($DG$4:$DG$7,$AX40,0),$DN40)</f>
        <v>0</v>
      </c>
      <c r="DI40" s="357" t="str">
        <f ca="1">IFERROR(MATCH($DN40,OFFSET($DG$4:$DG$7,$AX40,0),0),"")</f>
        <v/>
      </c>
      <c r="DJ40" s="357" t="str">
        <f t="shared" ref="DJ40:DL43" ca="1" si="938">IF(DJ$3&lt;=COUNTIF(OFFSET($DG$4:$DG$7,$AX40,0),$DN40),DI40+MATCH($DN40,OFFSET(OFFSET($DG$4:$DG$7,$AX40,0),DI40,0),0),"")</f>
        <v/>
      </c>
      <c r="DK40" s="357" t="str">
        <f t="shared" ca="1" si="938"/>
        <v/>
      </c>
      <c r="DL40" s="357" t="str">
        <f t="shared" ca="1" si="938"/>
        <v/>
      </c>
      <c r="DM40" s="350" t="str">
        <f ca="1">CONCATENATE(DI40,DJ40,DK40,DL40)</f>
        <v/>
      </c>
      <c r="DN40" s="351" t="s">
        <v>295</v>
      </c>
      <c r="DO40" s="351" t="str">
        <f ca="1">IF(SUM(OFFSET($R$4:$R$7,$AX40,0))&lt;12,"",
IF($DH40=0,$DO39,
IF($DH40=1,OFFSET($Q$4,VALUE(DM40)-1+$AX40,0),
IF($DH40=2,OFFSET($AS$4,VALUE(MID(DM40,1,1))-1+$AX40,0)&amp;"/"&amp;OFFSET($AS$4,VALUE(MID(DM40,2,1))-1+$AX40,0),
IF($DH40=3,OFFSET($AS$4,VALUE(MID(DM40,1,1))-1+$AX40,0)&amp;"/"&amp;OFFSET($AS$4,VALUE(MID(DM40,2,1))-1+$AX40,0)&amp;"/"&amp;OFFSET($AS$4,VALUE(MID(DM40,3,1))-1+$AX40,0),
CONCATENATE(OFFSET($AS$4,$AX40,0),"/",OFFSET($AS$5,$AX40,0),"/",OFFSET($AS$6,$AX40,0),"/",OFFSET($AS$7,$AX40,0)))))))</f>
        <v/>
      </c>
      <c r="DP40" s="351" t="str">
        <f ca="1">IFERROR(OFFSET($Q$51,MATCH(RIGHT($DN40),$Q$52:$Q$59,0),MATCH(VALUE(LEFT($DN40)),$R$51:$Z$51,0)),"")</f>
        <v/>
      </c>
      <c r="DQ40" s="351" t="str">
        <f t="shared" ca="1" si="65"/>
        <v/>
      </c>
      <c r="DR40" s="353" t="str">
        <f ca="1">IF(OR(R40&lt;1,DQ40=""),"",IF(LEFT(DQ40,3)="Noo","NIe",LEFT(DQ40,3))&amp;IF(ISERROR(MATCH(DQ40,$Q:$Q,0)),"?",""))</f>
        <v/>
      </c>
      <c r="DS40" s="201">
        <f t="shared" ca="1" si="189"/>
        <v>0</v>
      </c>
      <c r="DT40" s="203" t="str">
        <f t="shared" ca="1" si="190"/>
        <v/>
      </c>
      <c r="DU40" s="203" t="str">
        <f t="shared" ca="1" si="642"/>
        <v/>
      </c>
      <c r="DV40" s="203" t="str">
        <f t="shared" ca="1" si="642"/>
        <v/>
      </c>
      <c r="DW40" s="203" t="str">
        <f t="shared" ca="1" si="642"/>
        <v/>
      </c>
      <c r="DX40" s="195" t="str">
        <f t="shared" ref="DX40:DX43" ca="1" si="939">CONCATENATE(DT40,DU40,DV40,DW40)</f>
        <v/>
      </c>
      <c r="DY40" s="156" t="s">
        <v>295</v>
      </c>
      <c r="DZ40" s="156" t="str">
        <f ca="1">IF(SUM(OFFSET($AC$4:$AC$7,$AX40,0))&lt;12,"",
IF($DS40=0,$DZ39,
IF($DS40=1,OFFSET($Q$4,VALUE(DX40)-1+$AX40,0),
IF($DS40=2,OFFSET($AS$4,VALUE(MID(DX40,1,1))-1+$AX40,0)&amp;"/"&amp;OFFSET($AS$4,VALUE(MID(DX40,2,1))-1+$AX40,0),
IF($DS40=3,OFFSET($AS$4,VALUE(MID(DX40,1,1))-1+$AX40,0)&amp;"/"&amp;OFFSET($AS$4,VALUE(MID(DX40,2,1))-1+$AX40,0)&amp;"/"&amp;OFFSET($AS$4,VALUE(MID(DX40,3,1))-1+$AX40,0),
CONCATENATE(OFFSET($AS$4,$AX40,0),"/",OFFSET($AS$5,$AX40,0),"/",OFFSET($AS$6,$AX40,0),"/",OFFSET($AS$7,$AX40,0)))))))</f>
        <v/>
      </c>
      <c r="EA40" s="156" t="str">
        <f ca="1">IFERROR(OFFSET($Q$51,MATCH(RIGHT($DY40),$Q$52:$Q$59,0),MATCH(VALUE(LEFT($DY40)),$AC$51:$AK$51,0)),"")</f>
        <v/>
      </c>
      <c r="EB40" s="156" t="str">
        <f t="shared" ca="1" si="70"/>
        <v/>
      </c>
      <c r="EC40" s="156" t="str">
        <f ca="1">IF(OR(AC40&lt;1,EB40=""),"",LEFT(EB40,3)&amp;IF(ISERROR(MATCH(EB40,$Q:$Q,0)),"?",""))</f>
        <v/>
      </c>
      <c r="ED40" s="270" t="str">
        <f t="shared" si="4"/>
        <v>Tun-Eng</v>
      </c>
      <c r="EE40" s="270" t="str">
        <f t="shared" si="5"/>
        <v/>
      </c>
      <c r="EF40" s="270" t="str">
        <f t="shared" si="5"/>
        <v/>
      </c>
      <c r="EG40" s="271" t="str">
        <f t="shared" si="6"/>
        <v/>
      </c>
      <c r="EH40" s="271" t="str">
        <f t="shared" si="7"/>
        <v/>
      </c>
      <c r="EI40" s="271" t="str">
        <f t="shared" si="8"/>
        <v/>
      </c>
      <c r="EJ40" s="271" t="str">
        <f t="shared" si="71"/>
        <v/>
      </c>
      <c r="EK40" s="274" t="str">
        <f t="shared" si="344"/>
        <v>Bel</v>
      </c>
      <c r="EL40" s="272" t="str">
        <f t="shared" ref="EL40:EO43" ca="1" si="940">IFERROR(VLOOKUP($AS40&amp;"-"&amp;OFFSET(EL$3,MATCH($E40,$E:$E,0)-MATCH($E$4,$E:$E,0),0),$ED:$EK,4,0),"")</f>
        <v/>
      </c>
      <c r="EM40" s="271" t="str">
        <f t="shared" ca="1" si="940"/>
        <v/>
      </c>
      <c r="EN40" s="271" t="str">
        <f t="shared" ca="1" si="940"/>
        <v/>
      </c>
      <c r="EO40" s="271" t="str">
        <f t="shared" ca="1" si="940"/>
        <v/>
      </c>
      <c r="EP40" s="272">
        <f t="shared" si="9"/>
        <v>36</v>
      </c>
      <c r="EQ40" s="272">
        <v>1</v>
      </c>
      <c r="ER40" s="272" t="str">
        <f t="shared" ref="ER40:EU43" ca="1" si="941">IFERROR(VLOOKUP($AS40&amp;"-"&amp;OFFSET(ER$3,MATCH($E40,$E:$E,0)-MATCH($E$4,$E:$E,0),0),$ED:$EJ,5,0),"")</f>
        <v/>
      </c>
      <c r="ES40" s="271" t="str">
        <f t="shared" ca="1" si="941"/>
        <v/>
      </c>
      <c r="ET40" s="271" t="str">
        <f t="shared" ca="1" si="941"/>
        <v/>
      </c>
      <c r="EU40" s="271" t="str">
        <f t="shared" ca="1" si="941"/>
        <v/>
      </c>
      <c r="EV40" s="273">
        <f t="shared" ref="EV40:EV43" ca="1" si="942">SUM(ER40:EU40)</f>
        <v>0</v>
      </c>
      <c r="EW40" s="272" t="str">
        <f t="shared" ref="EW40:EZ43" ca="1" si="943">IFERROR(VLOOKUP($AS40&amp;"-"&amp;OFFSET(EW$3,MATCH($E40,$E:$E,0)-MATCH($E$4,$E:$E,0),0),$ED:$EJ,6,0),"")</f>
        <v/>
      </c>
      <c r="EX40" s="271" t="str">
        <f t="shared" ca="1" si="943"/>
        <v/>
      </c>
      <c r="EY40" s="271" t="str">
        <f t="shared" ca="1" si="943"/>
        <v/>
      </c>
      <c r="EZ40" s="271" t="str">
        <f t="shared" ca="1" si="943"/>
        <v/>
      </c>
      <c r="FA40" s="273">
        <f t="shared" ref="FA40:FA43" ca="1" si="944">SUM(EW40:EZ40)</f>
        <v>0</v>
      </c>
      <c r="FB40" s="272" t="str">
        <f t="shared" ref="FB40:FE43" ca="1" si="945">IFERROR(VLOOKUP($AS40&amp;"-"&amp;OFFSET(FB$3,MATCH($E40,$E:$E,0)-MATCH($E$4,$E:$E,0),0),$ED:$EJ,2,0),"")</f>
        <v/>
      </c>
      <c r="FC40" s="271" t="str">
        <f t="shared" ca="1" si="945"/>
        <v/>
      </c>
      <c r="FD40" s="271" t="str">
        <f t="shared" ca="1" si="945"/>
        <v/>
      </c>
      <c r="FE40" s="271" t="str">
        <f t="shared" ca="1" si="945"/>
        <v/>
      </c>
      <c r="FF40" s="273">
        <f t="shared" ref="FF40:FF43" ca="1" si="946">SUM(FB40:FE40)</f>
        <v>0</v>
      </c>
      <c r="FG40"/>
      <c r="FI40" s="275">
        <f ca="1">RANK($EV40,OFFSET($EV$4:$EV$7,$AX40,0),0)</f>
        <v>1</v>
      </c>
      <c r="FJ40" s="280">
        <f ca="1">EV40+(IF(COUNTIF(OFFSET($FI$4:$FI$7,$AX40,0),$FI40)&gt;1,IF($AC40&gt;0,(MAX(OFFSET($AC$4:$AC$7,$AX40,0))-$AC40)*0.1,)))*10^FJ$3</f>
        <v>0</v>
      </c>
      <c r="FK40" s="303">
        <f ca="1">RANK($FJ40,OFFSET($FJ$4:$FJ$7,$AX40,0),0)</f>
        <v>1</v>
      </c>
      <c r="FL40" s="293">
        <f t="shared" ref="FL40:FL43" ca="1" si="947">COUNTIF(OFFSET(FK$4:FK$7,$AX40,0),FK40)</f>
        <v>4</v>
      </c>
      <c r="FM40" s="293">
        <f t="shared" ref="FM40:FM43" ca="1" si="948">COUNTIF(OFFSET(FK40,1-$AY40,0,$AY40),FK40)</f>
        <v>1</v>
      </c>
      <c r="FN40" s="287" t="str">
        <f t="shared" ref="FN40:FN43" ca="1" si="949">IF(COUNTIF(OFFSET(FK$4:FK$7,$AX40,0),FK40)&gt;1,       TEXT(FL40,"00")&amp;" x "&amp;TEXT(FK40,"00")&amp;"e - "&amp;       TEXT(FM40,"00"),"")</f>
        <v>04 x 01e - 01</v>
      </c>
      <c r="FO40" s="281" t="str">
        <f t="shared" ref="FO40:FO43" ca="1" si="950">IF(FN40="","",
IF(FL40=2,MATCH(LEFT(FN40,LEN(FN40)-2)&amp;TEXT(IF(VALUE(RIGHT(FN40,2))&gt;1,1,2),"00"),OFFSET(FN40,1-$AY40,0,4),0),"")&amp;
IF(FL40=3,MATCH(LEFT(FN40,LEN(FN40)-2)&amp;TEXT(IF(VALUE(RIGHT(FN40,2))&gt;1,1,2),"00"),OFFSET(FN40,1-$AY40,0,4),0)&amp;"/"&amp;
                      MATCH(LEFT(FN40,LEN(FN40)-2)&amp;TEXT(IF(VALUE(RIGHT(FN40,2))&gt;2,2,3),"00"),OFFSET(FN40,1-$AY40,0,4),0),"")&amp;
IF(FL40=4,MATCH(LEFT(FN40,LEN(FN40)-2)&amp;TEXT(IF(VALUE(RIGHT(FN40,2))&gt;1,1,2),"00"),OFFSET(FN40,1-$AY40,0,4),0)&amp;"/"&amp;
                      MATCH(LEFT(FN40,LEN(FN40)-2)&amp;TEXT(IF(VALUE(RIGHT(FN40,2))&gt;2,2,3),"00"),OFFSET(FN40,1-$AY40,0,4),0)&amp;"/"&amp;
                      MATCH(LEFT(FN40,LEN(FN40)-2)&amp;TEXT(IF(VALUE(RIGHT(FN40,2))&gt;3,3,4),"00"),OFFSET(FN40,1-$AY40,0,4),0),""))</f>
        <v>2/3/4</v>
      </c>
      <c r="FP40" s="300" t="e">
        <f t="shared" ref="FP40:FP43" ca="1" si="951">FJ40+(
IF(FL40=2,OFFSET($ER40,0,VALUE(FO40)-1))+
IF(FL40=3,OFFSET($ER40,0,VALUE(MID(FO40,1,1))-1)+
                     OFFSET($ER40,0,VALUE(MID(FO40,3,1))-1))+
IF(FL40=4,OFFSET($ER40,0,VALUE(MID(FO40,1,1))-1)+
                     OFFSET($ER40,0,VALUE(MID(FO40,3,1))-1)+
                     OFFSET($ER40,0,VALUE(MID(FO40,5,1))-1))
)*10^FP$3</f>
        <v>#VALUE!</v>
      </c>
      <c r="FQ40" s="303" t="e">
        <f t="shared" ca="1" si="206"/>
        <v>#VALUE!</v>
      </c>
      <c r="FR40" s="293">
        <f t="shared" ref="FR40:FR43" ca="1" si="952">COUNTIF(OFFSET(FQ$4:FQ$7,$AX40,0),FQ40)</f>
        <v>4</v>
      </c>
      <c r="FS40" s="293">
        <f t="shared" ref="FS40:FS43" ca="1" si="953">COUNTIF(OFFSET(FQ40,1-$AY40,0,$AY40),FQ40)</f>
        <v>1</v>
      </c>
      <c r="FT40" s="287" t="e">
        <f t="shared" ref="FT40:FT43" ca="1" si="954">IF(COUNTIF(OFFSET(FQ$4:FQ$7,$AX40,0),FQ40)&gt;1,       TEXT(FR40,"00")&amp;" x "&amp;TEXT(FQ40,"00")&amp;"e - "&amp;       TEXT(FS40,"00"),"")</f>
        <v>#VALUE!</v>
      </c>
      <c r="FU40" s="281" t="e">
        <f t="shared" ref="FU40:FU43" ca="1" si="955">IF(FT40="","",
IF(FR40=2,MATCH(LEFT(FT40,LEN(FT40)-2)&amp;TEXT(IF(VALUE(RIGHT(FT40,2))&gt;1,1,2),"00"),OFFSET(FT40,1-$AY40,0,4),0),"")&amp;
IF(FR40=3,MATCH(LEFT(FT40,LEN(FT40)-2)&amp;TEXT(IF(VALUE(RIGHT(FT40,2))&gt;1,1,2),"00"),OFFSET(FT40,1-$AY40,0,4),0)&amp;"/"&amp;
                      MATCH(LEFT(FT40,LEN(FT40)-2)&amp;TEXT(IF(VALUE(RIGHT(FT40,2))&gt;2,2,3),"00"),OFFSET(FT40,1-$AY40,0,4),0),"")&amp;
IF(FR40=4,MATCH(LEFT(FT40,LEN(FT40)-2)&amp;TEXT(IF(VALUE(RIGHT(FT40,2))&gt;1,1,2),"00"),OFFSET(FT40,1-$AY40,0,4),0)&amp;"/"&amp;
                      MATCH(LEFT(FT40,LEN(FT40)-2)&amp;TEXT(IF(VALUE(RIGHT(FT40,2))&gt;2,2,3),"00"),OFFSET(FT40,1-$AY40,0,4),0)&amp;"/"&amp;
                      MATCH(LEFT(FT40,LEN(FT40)-2)&amp;TEXT(IF(VALUE(RIGHT(FT40,2))&gt;3,3,4),"00"),OFFSET(FT40,1-$AY40,0,4),0),""))</f>
        <v>#VALUE!</v>
      </c>
      <c r="FV40" s="306" t="e">
        <f t="shared" ref="FV40:FV43" ca="1" si="956">FP40+(
IF(FR40=2,OFFSET($EW40,0,FU40-1))+
IF(FR40=3,OFFSET($EW40,0,VALUE(MID(FU40,1,1))-1)+
                     OFFSET($EW40,0,VALUE(MID(FU40,3,1))-1))+
IF(FR40=4,OFFSET($EW40,0,VALUE(MID(FU40,1,1))-1)+
                     OFFSET($EW40,0,VALUE(MID(FU40,3,1))-1)+
                     OFFSET($EW40,0,VALUE(MID(FU40,5,1))-1))
)*10^FV$3</f>
        <v>#VALUE!</v>
      </c>
      <c r="FW40" s="303" t="e">
        <f t="shared" ref="FW40" ca="1" si="957">RANK(FV40,OFFSET(FV$4:FV$7,$AX40,0))</f>
        <v>#VALUE!</v>
      </c>
      <c r="FX40" s="293">
        <f t="shared" ref="FX40:FX43" ca="1" si="958">COUNTIF(OFFSET(FW$4:FW$7,$AX40,0),FW40)</f>
        <v>4</v>
      </c>
      <c r="FY40" s="293">
        <f t="shared" ref="FY40:FY43" ca="1" si="959">COUNTIF(OFFSET(FW40,1-$AY40,0,$AY40),FW40)</f>
        <v>1</v>
      </c>
      <c r="FZ40" s="287" t="e">
        <f t="shared" ref="FZ40:FZ43" ca="1" si="960">IF(COUNTIF(OFFSET(FW$4:FW$7,$AX40,0),FW40)&gt;1,       TEXT(FX40,"00")&amp;" x "&amp;TEXT(FW40,"00")&amp;"e - "&amp;       TEXT(FY40,"00"),"")</f>
        <v>#VALUE!</v>
      </c>
      <c r="GA40" s="281" t="e">
        <f t="shared" ref="GA40:GA43" ca="1" si="961">IF(FZ40="","",
IF(FX40=2,MATCH(LEFT(FZ40,LEN(FZ40)-2)&amp;TEXT(IF(VALUE(RIGHT(FZ40,2))&gt;1,1,2),"00"),OFFSET(FZ40,1-$AY40,0,4),0),"")&amp;
IF(FX40=3,MATCH(LEFT(FZ40,LEN(FZ40)-2)&amp;TEXT(IF(VALUE(RIGHT(FZ40,2))&gt;1,1,2),"00"),OFFSET(FZ40,1-$AY40,0,4),0)&amp;"/"&amp;
                      MATCH(LEFT(FZ40,LEN(FZ40)-2)&amp;TEXT(IF(VALUE(RIGHT(FZ40,2))&gt;2,2,3),"00"),OFFSET(FZ40,1-$AY40,0,4),0),"")&amp;
IF(FX40=4,MATCH(LEFT(FZ40,LEN(FZ40)-2)&amp;TEXT(IF(VALUE(RIGHT(FZ40,2))&gt;1,1,2),"00"),OFFSET(FZ40,1-$AY40,0,4),0)&amp;"/"&amp;
                      MATCH(LEFT(FZ40,LEN(FZ40)-2)&amp;TEXT(IF(VALUE(RIGHT(FZ40,2))&gt;2,2,3),"00"),OFFSET(FZ40,1-$AY40,0,4),0)&amp;"/"&amp;
                      MATCH(LEFT(FZ40,LEN(FZ40)-2)&amp;TEXT(IF(VALUE(RIGHT(FZ40,2))&gt;3,3,4),"00"),OFFSET(FZ40,1-$AY40,0,4),0),""))</f>
        <v>#VALUE!</v>
      </c>
      <c r="GB40" s="309" t="e">
        <f t="shared" ref="GB40:GB43" ca="1" si="962">FV40+(
IF(FX40=2,OFFSET($FB40,0,GA40-1))+
IF(FX40=3,OFFSET($FB40,0,VALUE(MID(GA40,1,1))-1)+
                     OFFSET($FB40,0,VALUE(MID(GA40,3,1))-1))+
IF(FX40=4,OFFSET($FB40,0,VALUE(MID(GA40,1,1))-1)+
                     OFFSET($FB40,0,VALUE(MID(GA40,3,1))-1)+
                     OFFSET($FB40,0,VALUE(MID(GA40,5,1))-1))
)*10^GB$3</f>
        <v>#VALUE!</v>
      </c>
      <c r="GC40" s="303" t="e">
        <f t="shared" ref="GC40:GC43" ca="1" si="963">RANK(GB40,OFFSET(GB$4:GB$7,$AX40,0))</f>
        <v>#VALUE!</v>
      </c>
      <c r="GD40" s="293">
        <f t="shared" ref="GD40:GD43" ca="1" si="964">COUNTIF(OFFSET(GC$4:GC$7,$AX40,0),GC40)</f>
        <v>4</v>
      </c>
      <c r="GE40" s="293">
        <f t="shared" ref="GE40:GE43" ca="1" si="965">COUNTIF(OFFSET(GC40,1-$AY40,0,$AY40),GC40)</f>
        <v>1</v>
      </c>
      <c r="GF40" s="287" t="e">
        <f t="shared" ref="GF40:GF43" ca="1" si="966">IF(COUNTIF(OFFSET(GC$4:GC$7,$AX40,0),GC40)&gt;1,       TEXT(GD40,"00")&amp;" x "&amp;TEXT(GC40,"00")&amp;"e - "&amp;       TEXT(GE40,"00"),"")</f>
        <v>#VALUE!</v>
      </c>
      <c r="GG40" s="281" t="e">
        <f t="shared" ref="GG40:GG43" ca="1" si="967">IF(GF40="","",
IF(GD40=2,MATCH(LEFT(GF40,LEN(GF40)-2)&amp;TEXT(IF(VALUE(RIGHT(GF40,2))&gt;1,1,2),"00"),OFFSET(GF40,1-$AY40,0,4),0),"")&amp;
IF(GD40=3,MATCH(LEFT(GF40,LEN(GF40)-2)&amp;TEXT(IF(VALUE(RIGHT(GF40,2))&gt;1,1,2),"00"),OFFSET(GF40,1-$AY40,0,4),0)&amp;"/"&amp;
                      MATCH(LEFT(GF40,LEN(GF40)-2)&amp;TEXT(IF(VALUE(RIGHT(GF40,2))&gt;2,2,3),"00"),OFFSET(GF40,1-$AY40,0,4),0),"")&amp;
IF(GD40=4,MATCH(LEFT(GF40,LEN(GF40)-2)&amp;TEXT(IF(VALUE(RIGHT(GF40,2))&gt;1,1,2),"00"),OFFSET(GF40,1-$AY40,0,4),0)&amp;"/"&amp;
                      MATCH(LEFT(GF40,LEN(GF40)-2)&amp;TEXT(IF(VALUE(RIGHT(GF40,2))&gt;2,2,3),"00"),OFFSET(GF40,1-$AY40,0,4),0)&amp;"/"&amp;
                      MATCH(LEFT(GF40,LEN(GF40)-2)&amp;TEXT(IF(VALUE(RIGHT(GF40,2))&gt;3,3,4),"00"),OFFSET(GF40,1-$AY40,0,4),0),""))</f>
        <v>#VALUE!</v>
      </c>
      <c r="GH40" s="312" t="e">
        <f t="shared" ref="GH40:GH43" ca="1" si="968">GB40+(
IF(GD40=2,OFFSET($ER40,0,GG40-1))+
IF(GD40=3,OFFSET($ER40,0,VALUE(MID(GG40,1,1))-1)+
                     OFFSET($ER40,0,VALUE(MID(GG40,3,1))-1))+
IF(GD40=4,OFFSET($ER40,0,VALUE(MID(GG40,1,1))-1)+
                     OFFSET($ER40,0,VALUE(MID(GG40,3,1))-1)+
                     OFFSET($ER40,0,VALUE(MID(GG40,5,1))-1))
)*10^GH$3</f>
        <v>#VALUE!</v>
      </c>
      <c r="GI40" s="303" t="e">
        <f t="shared" ref="GI40:GI43" ca="1" si="969">RANK(GH40,OFFSET(GH$4:GH$7,$AX40,0))</f>
        <v>#VALUE!</v>
      </c>
      <c r="GJ40" s="293">
        <f t="shared" ref="GJ40:GJ43" ca="1" si="970">COUNTIF(OFFSET(GI$4:GI$7,$AX40,0),GI40)</f>
        <v>4</v>
      </c>
      <c r="GK40" s="293">
        <f t="shared" ref="GK40:GK43" ca="1" si="971">COUNTIF(OFFSET(GI40,1-$AY40,0,$AY40),GI40)</f>
        <v>1</v>
      </c>
      <c r="GL40" s="287" t="e">
        <f t="shared" ref="GL40:GL43" ca="1" si="972">IF(COUNTIF(OFFSET(GI$4:GI$7,$AX40,0),GI40)&gt;1,       TEXT(GJ40,"00")&amp;" x "&amp;TEXT(GI40,"00")&amp;"e - "&amp;       TEXT(GK40,"00"),"")</f>
        <v>#VALUE!</v>
      </c>
      <c r="GM40" s="281" t="e">
        <f t="shared" ref="GM40:GM43" ca="1" si="973">IF(GL40="","",
IF(GJ40=2,MATCH(LEFT(GL40,LEN(GL40)-2)&amp;TEXT(IF(VALUE(RIGHT(GL40,2))&gt;1,1,2),"00"),OFFSET(GL40,1-$AY40,0,4),0),"")&amp;
IF(GJ40=3,MATCH(LEFT(GL40,LEN(GL40)-2)&amp;TEXT(IF(VALUE(RIGHT(GL40,2))&gt;1,1,2),"00"),OFFSET(GL40,1-$AY40,0,4),0)&amp;"/"&amp;
                      MATCH(LEFT(GL40,LEN(GL40)-2)&amp;TEXT(IF(VALUE(RIGHT(GL40,2))&gt;2,2,3),"00"),OFFSET(GL40,1-$AY40,0,4),0),"")&amp;
IF(GJ40=4,MATCH(LEFT(GL40,LEN(GL40)-2)&amp;TEXT(IF(VALUE(RIGHT(GL40,2))&gt;1,1,2),"00"),OFFSET(GL40,1-$AY40,0,4),0)&amp;"/"&amp;
                      MATCH(LEFT(GL40,LEN(GL40)-2)&amp;TEXT(IF(VALUE(RIGHT(GL40,2))&gt;2,2,3),"00"),OFFSET(GL40,1-$AY40,0,4),0)&amp;"/"&amp;
                      MATCH(LEFT(GL40,LEN(GL40)-2)&amp;TEXT(IF(VALUE(RIGHT(GL40,2))&gt;3,3,4),"00"),OFFSET(GL40,1-$AY40,0,4),0),""))</f>
        <v>#VALUE!</v>
      </c>
      <c r="GN40" s="315" t="e">
        <f t="shared" ref="GN40:GN43" ca="1" si="974">GH40+(
IF(GJ40=2,OFFSET($EW40,0,GM40-1))+
IF(GJ40=3,OFFSET($EW40,0,VALUE(MID(GM40,1,1))-1)+
                     OFFSET($EW40,0,VALUE(MID(GM40,3,1))-1))+
IF(GJ40=4,OFFSET($EW40,0,VALUE(MID(GM40,1,1))-1)+
                     OFFSET($EW40,0,VALUE(MID(GM40,3,1))-1)+
                     OFFSET($EW40,0,VALUE(MID(GM40,5,1))-1))
)*10^GN$3</f>
        <v>#VALUE!</v>
      </c>
      <c r="GO40" s="303" t="e">
        <f t="shared" ref="GO40:GO43" ca="1" si="975">RANK(GN40,OFFSET(GN$4:GN$7,$AX40,0))</f>
        <v>#VALUE!</v>
      </c>
      <c r="GP40" s="293">
        <f t="shared" ref="GP40:GP43" ca="1" si="976">COUNTIF(OFFSET(GO$4:GO$7,$AX40,0),GO40)</f>
        <v>4</v>
      </c>
      <c r="GQ40" s="293">
        <f t="shared" ref="GQ40:GQ43" ca="1" si="977">COUNTIF(OFFSET(GO40,1-$AY40,0,$AY40),GO40)</f>
        <v>1</v>
      </c>
      <c r="GR40" s="287" t="e">
        <f t="shared" ref="GR40:GR43" ca="1" si="978">IF(COUNTIF(OFFSET(GO$4:GO$7,$AX40,0),GO40)&gt;1,       TEXT(GP40,"00")&amp;" x "&amp;TEXT(GO40,"00")&amp;"e - "&amp;       TEXT(GQ40,"00"),"")</f>
        <v>#VALUE!</v>
      </c>
      <c r="GS40" s="281" t="e">
        <f t="shared" ref="GS40:GS43" ca="1" si="979">IF(GR40="","",
IF(GP40=2,MATCH(LEFT(GR40,LEN(GR40)-2)&amp;TEXT(IF(VALUE(RIGHT(GR40,2))&gt;1,1,2),"00"),OFFSET(GR40,1-$AY40,0,4),0),"")&amp;
IF(GP40=3,MATCH(LEFT(GR40,LEN(GR40)-2)&amp;TEXT(IF(VALUE(RIGHT(GR40,2))&gt;1,1,2),"00"),OFFSET(GR40,1-$AY40,0,4),0)&amp;"/"&amp;
                      MATCH(LEFT(GR40,LEN(GR40)-2)&amp;TEXT(IF(VALUE(RIGHT(GR40,2))&gt;2,2,3),"00"),OFFSET(GR40,1-$AY40,0,4),0),"")&amp;
IF(GP40=4,MATCH(LEFT(GR40,LEN(GR40)-2)&amp;TEXT(IF(VALUE(RIGHT(GR40,2))&gt;1,1,2),"00"),OFFSET(GR40,1-$AY40,0,4),0)&amp;"/"&amp;
                      MATCH(LEFT(GR40,LEN(GR40)-2)&amp;TEXT(IF(VALUE(RIGHT(GR40,2))&gt;2,2,3),"00"),OFFSET(GR40,1-$AY40,0,4),0)&amp;"/"&amp;
                      MATCH(LEFT(GR40,LEN(GR40)-2)&amp;TEXT(IF(VALUE(RIGHT(GR40,2))&gt;3,3,4),"00"),OFFSET(GR40,1-$AY40,0,4),0),""))</f>
        <v>#VALUE!</v>
      </c>
      <c r="GT40" s="318" t="e">
        <f t="shared" ref="GT40:GT43" ca="1" si="980">GN40+(
IF(GP40=2,OFFSET($FB40,0,GS40-1))+
IF(GP40=3,OFFSET($FB40,0,VALUE(MID(GS40,1,1))-1)+
                     OFFSET($FB40,0,VALUE(MID(GS40,3,1))-1))+
IF(GP40=4,OFFSET($FB40,0,VALUE(MID(GS40,1,1))-1)+
                     OFFSET($FB40,0,VALUE(MID(GS40,3,1))-1)+
                     OFFSET($FB40,0,VALUE(MID(GS40,5,1))-1))
)*10^GT$3</f>
        <v>#VALUE!</v>
      </c>
      <c r="GU40" s="303" t="e">
        <f t="shared" ref="GU40:GU43" ca="1" si="981">RANK(GT40,OFFSET(GT$4:GT$7,$AX40,0))</f>
        <v>#VALUE!</v>
      </c>
      <c r="GV40" s="321" t="e">
        <f ca="1">GT40+IF(COUNTIF(OFFSET($GU$4:$GU$7,$AX40,0),GU40)&gt;1,FA40*10^GV$3)</f>
        <v>#VALUE!</v>
      </c>
      <c r="GW40" s="281" t="e">
        <f t="shared" ref="GW40:GW43" ca="1" si="982">RANK(GV40,OFFSET(GV$4:GV$7,$AX40,0))</f>
        <v>#VALUE!</v>
      </c>
      <c r="GX40" s="324" t="e">
        <f ca="1">GV40+IF(COUNTIF(OFFSET($GW$4:$GW$7,$AX40,0),GW40)&gt;1,FF40*10^GX$3)</f>
        <v>#VALUE!</v>
      </c>
      <c r="GY40" s="281" t="e">
        <f ca="1">RANK(GX40,OFFSET(GX$4:GX$7,$AX40,0))&amp;$E40</f>
        <v>#VALUE!</v>
      </c>
      <c r="GZ40"/>
      <c r="HA40"/>
      <c r="HB40"/>
      <c r="HC40"/>
      <c r="HD40"/>
      <c r="HE40"/>
      <c r="HF40"/>
      <c r="HG40"/>
      <c r="HH40"/>
    </row>
    <row r="41" spans="1:216" x14ac:dyDescent="0.25">
      <c r="A41" s="41">
        <v>29</v>
      </c>
      <c r="B41" s="42">
        <v>43274</v>
      </c>
      <c r="C41" s="43">
        <v>0.58333333333333337</v>
      </c>
      <c r="D41" s="44" t="s">
        <v>248</v>
      </c>
      <c r="E41" s="74" t="s">
        <v>274</v>
      </c>
      <c r="F41" s="244" t="s">
        <v>155</v>
      </c>
      <c r="G41" s="245" t="s">
        <v>277</v>
      </c>
      <c r="H41" s="56"/>
      <c r="I41" s="57"/>
      <c r="J41" s="49"/>
      <c r="K41" s="50" t="str">
        <f t="shared" si="0"/>
        <v/>
      </c>
      <c r="L41" s="51">
        <v>10</v>
      </c>
      <c r="M41" s="49"/>
      <c r="N41" s="58"/>
      <c r="O41" s="59"/>
      <c r="P41" s="60" t="s">
        <v>282</v>
      </c>
      <c r="Q41" s="260" t="s">
        <v>276</v>
      </c>
      <c r="R41" s="382">
        <f t="shared" ca="1" si="887"/>
        <v>0</v>
      </c>
      <c r="S41" s="382">
        <f t="shared" ca="1" si="124"/>
        <v>0</v>
      </c>
      <c r="T41" s="382">
        <f t="shared" ca="1" si="125"/>
        <v>0</v>
      </c>
      <c r="U41" s="382">
        <f t="shared" ca="1" si="126"/>
        <v>0</v>
      </c>
      <c r="V41" s="383">
        <f t="shared" ca="1" si="888"/>
        <v>0</v>
      </c>
      <c r="W41" s="384">
        <f t="shared" ca="1" si="889"/>
        <v>0</v>
      </c>
      <c r="X41" s="385">
        <f t="shared" ca="1" si="129"/>
        <v>0</v>
      </c>
      <c r="Y41" s="386">
        <f t="shared" ca="1" si="890"/>
        <v>0</v>
      </c>
      <c r="Z41" s="387" t="str">
        <f ca="1">IF(SUM(OFFSET(R$4:R$7,$AX41,0))=0,"",IFERROR(DG41,"")&amp;IF(SUM(OFFSET(R$4:R$7,$AX41,0))&lt;12,"?",""))</f>
        <v/>
      </c>
      <c r="AA41" s="50" t="str">
        <f ca="1">IF(AK41="","",(IF(V41=AG41,1)+IF(W41=AH41,1)+IF(X41=AI41,1)+IF(Y41=AJ41,1)+IF(Z41=AK41,1))/5*AB41)</f>
        <v/>
      </c>
      <c r="AB41" s="390">
        <v>5</v>
      </c>
      <c r="AC41" s="388">
        <f t="shared" ca="1" si="131"/>
        <v>0</v>
      </c>
      <c r="AD41" s="382">
        <f t="shared" ca="1" si="132"/>
        <v>0</v>
      </c>
      <c r="AE41" s="382">
        <f t="shared" ca="1" si="133"/>
        <v>0</v>
      </c>
      <c r="AF41" s="382">
        <f t="shared" ca="1" si="134"/>
        <v>0</v>
      </c>
      <c r="AG41" s="383">
        <f t="shared" ca="1" si="135"/>
        <v>0</v>
      </c>
      <c r="AH41" s="384">
        <f t="shared" ca="1" si="136"/>
        <v>0</v>
      </c>
      <c r="AI41" s="385">
        <f t="shared" ca="1" si="891"/>
        <v>0</v>
      </c>
      <c r="AJ41" s="386">
        <f t="shared" ca="1" si="138"/>
        <v>0</v>
      </c>
      <c r="AK41" s="389" t="str">
        <f ca="1">IF(SUM(OFFSET(AC$4:AC$7,$AX41,0))=0,"",IFERROR($GY41,"")&amp;IF(SUM(OFFSET(AC$4:AC$7,$AX41,0))&lt;12,"?",""))</f>
        <v/>
      </c>
      <c r="AL41" s="270" t="str">
        <f t="shared" si="1"/>
        <v>Bel-Tun</v>
      </c>
      <c r="AM41" s="270" t="str">
        <f t="shared" si="2"/>
        <v/>
      </c>
      <c r="AN41" s="270" t="str">
        <f t="shared" si="2"/>
        <v/>
      </c>
      <c r="AO41" s="271" t="str">
        <f t="shared" si="27"/>
        <v/>
      </c>
      <c r="AP41" s="271" t="str">
        <f t="shared" si="28"/>
        <v/>
      </c>
      <c r="AQ41" s="271" t="str">
        <f t="shared" si="29"/>
        <v/>
      </c>
      <c r="AR41" s="271" t="str">
        <f t="shared" si="30"/>
        <v/>
      </c>
      <c r="AS41" s="274" t="str">
        <f t="shared" si="295"/>
        <v>Pan</v>
      </c>
      <c r="AT41" s="272" t="str">
        <f t="shared" ca="1" si="892"/>
        <v/>
      </c>
      <c r="AU41" s="271" t="str">
        <f t="shared" ca="1" si="892"/>
        <v/>
      </c>
      <c r="AV41" s="271" t="str">
        <f t="shared" ca="1" si="892"/>
        <v/>
      </c>
      <c r="AW41" s="271" t="str">
        <f t="shared" ca="1" si="892"/>
        <v/>
      </c>
      <c r="AX41" s="272">
        <f t="shared" si="3"/>
        <v>36</v>
      </c>
      <c r="AY41" s="272">
        <v>2</v>
      </c>
      <c r="AZ41" s="272" t="str">
        <f t="shared" ca="1" si="893"/>
        <v/>
      </c>
      <c r="BA41" s="271" t="str">
        <f t="shared" ca="1" si="893"/>
        <v/>
      </c>
      <c r="BB41" s="271" t="str">
        <f t="shared" ca="1" si="893"/>
        <v/>
      </c>
      <c r="BC41" s="271" t="str">
        <f t="shared" ca="1" si="893"/>
        <v/>
      </c>
      <c r="BD41" s="273">
        <f t="shared" ca="1" si="894"/>
        <v>0</v>
      </c>
      <c r="BE41" s="272" t="str">
        <f t="shared" ca="1" si="895"/>
        <v/>
      </c>
      <c r="BF41" s="271" t="str">
        <f t="shared" ca="1" si="895"/>
        <v/>
      </c>
      <c r="BG41" s="271" t="str">
        <f t="shared" ca="1" si="895"/>
        <v/>
      </c>
      <c r="BH41" s="271" t="str">
        <f t="shared" ca="1" si="895"/>
        <v/>
      </c>
      <c r="BI41" s="273">
        <f t="shared" ca="1" si="896"/>
        <v>0</v>
      </c>
      <c r="BJ41" s="272" t="str">
        <f t="shared" ca="1" si="897"/>
        <v/>
      </c>
      <c r="BK41" s="271" t="str">
        <f t="shared" ca="1" si="897"/>
        <v/>
      </c>
      <c r="BL41" s="271" t="str">
        <f t="shared" ca="1" si="897"/>
        <v/>
      </c>
      <c r="BM41" s="271" t="str">
        <f t="shared" ca="1" si="897"/>
        <v/>
      </c>
      <c r="BN41" s="273">
        <f t="shared" ca="1" si="898"/>
        <v>0</v>
      </c>
      <c r="BO41"/>
      <c r="BQ41" s="276">
        <f t="shared" ca="1" si="899"/>
        <v>1</v>
      </c>
      <c r="BR41" s="282">
        <f ca="1">BD41+(IF(COUNTIF(OFFSET($BQ$4:$BQ$7,$AX41,0),$BQ41)&gt;1,IF($R41&gt;0,(MAX(OFFSET($R$4:$R$7,$AX41,0))-$R41)*0.1,)))*10^BR$3</f>
        <v>0</v>
      </c>
      <c r="BS41" s="304">
        <f t="shared" ca="1" si="900"/>
        <v>1</v>
      </c>
      <c r="BT41" s="294">
        <f t="shared" ca="1" si="901"/>
        <v>4</v>
      </c>
      <c r="BU41" s="294">
        <f t="shared" ca="1" si="902"/>
        <v>2</v>
      </c>
      <c r="BV41" s="288" t="str">
        <f t="shared" ca="1" si="903"/>
        <v>04 x 01e - 02</v>
      </c>
      <c r="BW41" s="298" t="str">
        <f t="shared" ca="1" si="904"/>
        <v>1/3/4</v>
      </c>
      <c r="BX41" s="301" t="e">
        <f t="shared" ca="1" si="905"/>
        <v>#VALUE!</v>
      </c>
      <c r="BY41" s="304" t="e">
        <f t="shared" ca="1" si="906"/>
        <v>#VALUE!</v>
      </c>
      <c r="BZ41" s="294">
        <f t="shared" ca="1" si="907"/>
        <v>4</v>
      </c>
      <c r="CA41" s="294">
        <f t="shared" ca="1" si="908"/>
        <v>2</v>
      </c>
      <c r="CB41" s="288" t="e">
        <f t="shared" ca="1" si="909"/>
        <v>#VALUE!</v>
      </c>
      <c r="CC41" s="298" t="e">
        <f t="shared" ca="1" si="910"/>
        <v>#VALUE!</v>
      </c>
      <c r="CD41" s="307" t="e">
        <f t="shared" ca="1" si="911"/>
        <v>#VALUE!</v>
      </c>
      <c r="CE41" s="304" t="e">
        <f t="shared" ca="1" si="912"/>
        <v>#VALUE!</v>
      </c>
      <c r="CF41" s="294">
        <f t="shared" ca="1" si="913"/>
        <v>4</v>
      </c>
      <c r="CG41" s="294">
        <f t="shared" ca="1" si="914"/>
        <v>2</v>
      </c>
      <c r="CH41" s="288" t="e">
        <f t="shared" ca="1" si="915"/>
        <v>#VALUE!</v>
      </c>
      <c r="CI41" s="298" t="e">
        <f t="shared" ca="1" si="916"/>
        <v>#VALUE!</v>
      </c>
      <c r="CJ41" s="310" t="e">
        <f t="shared" ca="1" si="917"/>
        <v>#VALUE!</v>
      </c>
      <c r="CK41" s="304" t="e">
        <f t="shared" ca="1" si="918"/>
        <v>#VALUE!</v>
      </c>
      <c r="CL41" s="294">
        <f t="shared" ca="1" si="919"/>
        <v>4</v>
      </c>
      <c r="CM41" s="294">
        <f t="shared" ca="1" si="920"/>
        <v>2</v>
      </c>
      <c r="CN41" s="288" t="e">
        <f t="shared" ca="1" si="921"/>
        <v>#VALUE!</v>
      </c>
      <c r="CO41" s="298" t="e">
        <f t="shared" ca="1" si="922"/>
        <v>#VALUE!</v>
      </c>
      <c r="CP41" s="313" t="e">
        <f t="shared" ca="1" si="923"/>
        <v>#VALUE!</v>
      </c>
      <c r="CQ41" s="304" t="e">
        <f t="shared" ca="1" si="924"/>
        <v>#VALUE!</v>
      </c>
      <c r="CR41" s="294">
        <f t="shared" ca="1" si="925"/>
        <v>4</v>
      </c>
      <c r="CS41" s="294">
        <f t="shared" ca="1" si="926"/>
        <v>2</v>
      </c>
      <c r="CT41" s="288" t="e">
        <f t="shared" ca="1" si="927"/>
        <v>#VALUE!</v>
      </c>
      <c r="CU41" s="298" t="e">
        <f t="shared" ca="1" si="928"/>
        <v>#VALUE!</v>
      </c>
      <c r="CV41" s="316" t="e">
        <f t="shared" ca="1" si="929"/>
        <v>#VALUE!</v>
      </c>
      <c r="CW41" s="304" t="e">
        <f t="shared" ca="1" si="930"/>
        <v>#VALUE!</v>
      </c>
      <c r="CX41" s="294">
        <f t="shared" ca="1" si="931"/>
        <v>4</v>
      </c>
      <c r="CY41" s="294">
        <f t="shared" ca="1" si="932"/>
        <v>2</v>
      </c>
      <c r="CZ41" s="288" t="e">
        <f t="shared" ca="1" si="933"/>
        <v>#VALUE!</v>
      </c>
      <c r="DA41" s="298" t="e">
        <f t="shared" ca="1" si="934"/>
        <v>#VALUE!</v>
      </c>
      <c r="DB41" s="319" t="e">
        <f t="shared" ca="1" si="935"/>
        <v>#VALUE!</v>
      </c>
      <c r="DC41" s="304" t="e">
        <f t="shared" ca="1" si="936"/>
        <v>#VALUE!</v>
      </c>
      <c r="DD41" s="322" t="e">
        <f t="shared" ca="1" si="185"/>
        <v>#VALUE!</v>
      </c>
      <c r="DE41" s="283" t="e">
        <f t="shared" ca="1" si="937"/>
        <v>#VALUE!</v>
      </c>
      <c r="DF41" s="325" t="e">
        <f t="shared" ca="1" si="187"/>
        <v>#VALUE!</v>
      </c>
      <c r="DG41" s="283" t="e">
        <f ca="1">RANK(DF41,OFFSET(DF$4:DF$7,$AX41,0))&amp;$E41</f>
        <v>#VALUE!</v>
      </c>
      <c r="DH41" s="348">
        <f ca="1">COUNTIF(OFFSET($DG$4:$DG$7,$AX41,0),$DN41)</f>
        <v>0</v>
      </c>
      <c r="DI41" s="357" t="str">
        <f ca="1">IFERROR(MATCH($DN41,OFFSET($DG$4:$DG$7,$AX41,0),0),"")</f>
        <v/>
      </c>
      <c r="DJ41" s="357" t="str">
        <f t="shared" ca="1" si="938"/>
        <v/>
      </c>
      <c r="DK41" s="357" t="str">
        <f t="shared" ca="1" si="938"/>
        <v/>
      </c>
      <c r="DL41" s="357" t="str">
        <f t="shared" ca="1" si="938"/>
        <v/>
      </c>
      <c r="DM41" s="350" t="str">
        <f ca="1">CONCATENATE(DI41,DJ41,DK41,DL41)</f>
        <v/>
      </c>
      <c r="DN41" s="351" t="s">
        <v>305</v>
      </c>
      <c r="DO41" s="351" t="str">
        <f ca="1">IF(SUM(OFFSET($R$4:$R$7,$AX41,0))&lt;12,"",
IF($DH41=0,$DO40,
IF($DH41=1,OFFSET($Q$4,VALUE(DM41)-1+$AX41,0),
IF($DH41=2,OFFSET($AS$4,VALUE(MID(DM41,1,1))-1+$AX41,0)&amp;"/"&amp;OFFSET($AS$4,VALUE(MID(DM41,2,1))-1+$AX41,0),
IF($DH41=3,OFFSET($AS$4,VALUE(MID(DM41,1,1))-1+$AX41,0)&amp;"/"&amp;OFFSET($AS$4,VALUE(MID(DM41,2,1))-1+$AX41,0)&amp;"/"&amp;OFFSET($AS$4,VALUE(MID(DM41,3,1))-1+$AX41,0),
CONCATENATE(OFFSET($AS$4,$AX41,0),"/",OFFSET($AS$5,$AX41,0),"/",OFFSET($AS$6,$AX41,0),"/",OFFSET($AS$7,$AX41,0)))))))</f>
        <v/>
      </c>
      <c r="DP41" s="351" t="str">
        <f ca="1">IFERROR(OFFSET($Q$51,MATCH(RIGHT($DN41),$Q$52:$Q$59,0),MATCH(VALUE(LEFT($DN41)),$R$51:$Z$51,0)),"")</f>
        <v/>
      </c>
      <c r="DQ41" s="351" t="str">
        <f t="shared" ca="1" si="65"/>
        <v/>
      </c>
      <c r="DR41" s="353" t="str">
        <f ca="1">IF(OR(R41&lt;1,DQ41=""),"",IF(LEFT(DQ41,3)="Noo","NIe",LEFT(DQ41,3))&amp;IF(ISERROR(MATCH(DQ41,$Q:$Q,0)),"?",""))</f>
        <v/>
      </c>
      <c r="DS41" s="201">
        <f t="shared" ca="1" si="189"/>
        <v>0</v>
      </c>
      <c r="DT41" s="203" t="str">
        <f t="shared" ca="1" si="190"/>
        <v/>
      </c>
      <c r="DU41" s="203" t="str">
        <f t="shared" ca="1" si="642"/>
        <v/>
      </c>
      <c r="DV41" s="203" t="str">
        <f t="shared" ca="1" si="642"/>
        <v/>
      </c>
      <c r="DW41" s="203" t="str">
        <f t="shared" ca="1" si="642"/>
        <v/>
      </c>
      <c r="DX41" s="195" t="str">
        <f t="shared" ca="1" si="939"/>
        <v/>
      </c>
      <c r="DY41" s="156" t="s">
        <v>305</v>
      </c>
      <c r="DZ41" s="156" t="str">
        <f ca="1">IF(SUM(OFFSET($AC$4:$AC$7,$AX41,0))&lt;12,"",
IF($DS41=0,$DZ40,
IF($DS41=1,OFFSET($Q$4,VALUE(DX41)-1+$AX41,0),
IF($DS41=2,OFFSET($AS$4,VALUE(MID(DX41,1,1))-1+$AX41,0)&amp;"/"&amp;OFFSET($AS$4,VALUE(MID(DX41,2,1))-1+$AX41,0),
IF($DS41=3,OFFSET($AS$4,VALUE(MID(DX41,1,1))-1+$AX41,0)&amp;"/"&amp;OFFSET($AS$4,VALUE(MID(DX41,2,1))-1+$AX41,0)&amp;"/"&amp;OFFSET($AS$4,VALUE(MID(DX41,3,1))-1+$AX41,0),
CONCATENATE(OFFSET($AS$4,$AX41,0),"/",OFFSET($AS$5,$AX41,0),"/",OFFSET($AS$6,$AX41,0),"/",OFFSET($AS$7,$AX41,0)))))))</f>
        <v/>
      </c>
      <c r="EA41" s="156" t="str">
        <f ca="1">IFERROR(OFFSET($Q$51,MATCH(RIGHT($DY41),$Q$52:$Q$59,0),MATCH(VALUE(LEFT($DY41)),$AC$51:$AK$51,0)),"")</f>
        <v/>
      </c>
      <c r="EB41" s="156" t="str">
        <f t="shared" ca="1" si="70"/>
        <v/>
      </c>
      <c r="EC41" s="156" t="str">
        <f ca="1">IF(OR(AC41&lt;1,EB41=""),"",LEFT(EB41,3)&amp;IF(ISERROR(MATCH(EB41,$Q:$Q,0)),"?",""))</f>
        <v/>
      </c>
      <c r="ED41" s="270" t="str">
        <f t="shared" si="4"/>
        <v>Bel-Tun</v>
      </c>
      <c r="EE41" s="270" t="str">
        <f t="shared" si="5"/>
        <v/>
      </c>
      <c r="EF41" s="270" t="str">
        <f t="shared" si="5"/>
        <v/>
      </c>
      <c r="EG41" s="271" t="str">
        <f t="shared" si="6"/>
        <v/>
      </c>
      <c r="EH41" s="271" t="str">
        <f t="shared" si="7"/>
        <v/>
      </c>
      <c r="EI41" s="271" t="str">
        <f t="shared" si="8"/>
        <v/>
      </c>
      <c r="EJ41" s="271" t="str">
        <f t="shared" si="71"/>
        <v/>
      </c>
      <c r="EK41" s="274" t="str">
        <f t="shared" si="344"/>
        <v>Pan</v>
      </c>
      <c r="EL41" s="272" t="str">
        <f t="shared" ca="1" si="940"/>
        <v/>
      </c>
      <c r="EM41" s="271" t="str">
        <f t="shared" ca="1" si="940"/>
        <v/>
      </c>
      <c r="EN41" s="271" t="str">
        <f t="shared" ca="1" si="940"/>
        <v/>
      </c>
      <c r="EO41" s="271" t="str">
        <f t="shared" ca="1" si="940"/>
        <v/>
      </c>
      <c r="EP41" s="272">
        <f t="shared" si="9"/>
        <v>36</v>
      </c>
      <c r="EQ41" s="272">
        <v>2</v>
      </c>
      <c r="ER41" s="272" t="str">
        <f t="shared" ca="1" si="941"/>
        <v/>
      </c>
      <c r="ES41" s="271" t="str">
        <f t="shared" ca="1" si="941"/>
        <v/>
      </c>
      <c r="ET41" s="271" t="str">
        <f t="shared" ca="1" si="941"/>
        <v/>
      </c>
      <c r="EU41" s="271" t="str">
        <f t="shared" ca="1" si="941"/>
        <v/>
      </c>
      <c r="EV41" s="273">
        <f t="shared" ca="1" si="942"/>
        <v>0</v>
      </c>
      <c r="EW41" s="272" t="str">
        <f t="shared" ca="1" si="943"/>
        <v/>
      </c>
      <c r="EX41" s="271" t="str">
        <f t="shared" ca="1" si="943"/>
        <v/>
      </c>
      <c r="EY41" s="271" t="str">
        <f t="shared" ca="1" si="943"/>
        <v/>
      </c>
      <c r="EZ41" s="271" t="str">
        <f t="shared" ca="1" si="943"/>
        <v/>
      </c>
      <c r="FA41" s="273">
        <f t="shared" ca="1" si="944"/>
        <v>0</v>
      </c>
      <c r="FB41" s="272" t="str">
        <f t="shared" ca="1" si="945"/>
        <v/>
      </c>
      <c r="FC41" s="271" t="str">
        <f t="shared" ca="1" si="945"/>
        <v/>
      </c>
      <c r="FD41" s="271" t="str">
        <f t="shared" ca="1" si="945"/>
        <v/>
      </c>
      <c r="FE41" s="271" t="str">
        <f t="shared" ca="1" si="945"/>
        <v/>
      </c>
      <c r="FF41" s="273">
        <f t="shared" ca="1" si="946"/>
        <v>0</v>
      </c>
      <c r="FG41"/>
      <c r="FI41" s="276">
        <f ca="1">RANK($EV41,OFFSET($EV$4:$EV$7,$AX41,0),0)</f>
        <v>1</v>
      </c>
      <c r="FJ41" s="282">
        <f ca="1">EV41+(IF(COUNTIF(OFFSET($FI$4:$FI$7,$AX41,0),$FI41)&gt;1,IF($AC41&gt;0,(MAX(OFFSET($AC$4:$AC$7,$AX41,0))-$AC41)*0.1,)))*10^FJ$3</f>
        <v>0</v>
      </c>
      <c r="FK41" s="304">
        <f ca="1">RANK($FJ41,OFFSET($FJ$4:$FJ$7,$AX41,0),0)</f>
        <v>1</v>
      </c>
      <c r="FL41" s="294">
        <f t="shared" ca="1" si="947"/>
        <v>4</v>
      </c>
      <c r="FM41" s="294">
        <f t="shared" ca="1" si="948"/>
        <v>2</v>
      </c>
      <c r="FN41" s="288" t="str">
        <f t="shared" ca="1" si="949"/>
        <v>04 x 01e - 02</v>
      </c>
      <c r="FO41" s="298" t="str">
        <f t="shared" ca="1" si="950"/>
        <v>1/3/4</v>
      </c>
      <c r="FP41" s="301" t="e">
        <f t="shared" ca="1" si="951"/>
        <v>#VALUE!</v>
      </c>
      <c r="FQ41" s="304" t="e">
        <f t="shared" ca="1" si="206"/>
        <v>#VALUE!</v>
      </c>
      <c r="FR41" s="294">
        <f t="shared" ca="1" si="952"/>
        <v>4</v>
      </c>
      <c r="FS41" s="294">
        <f t="shared" ca="1" si="953"/>
        <v>2</v>
      </c>
      <c r="FT41" s="288" t="e">
        <f t="shared" ca="1" si="954"/>
        <v>#VALUE!</v>
      </c>
      <c r="FU41" s="298" t="e">
        <f t="shared" ca="1" si="955"/>
        <v>#VALUE!</v>
      </c>
      <c r="FV41" s="307" t="e">
        <f t="shared" ca="1" si="956"/>
        <v>#VALUE!</v>
      </c>
      <c r="FW41" s="304" t="e">
        <f t="shared" ca="1" si="212"/>
        <v>#VALUE!</v>
      </c>
      <c r="FX41" s="294">
        <f t="shared" ca="1" si="958"/>
        <v>4</v>
      </c>
      <c r="FY41" s="294">
        <f t="shared" ca="1" si="959"/>
        <v>2</v>
      </c>
      <c r="FZ41" s="288" t="e">
        <f t="shared" ca="1" si="960"/>
        <v>#VALUE!</v>
      </c>
      <c r="GA41" s="298" t="e">
        <f t="shared" ca="1" si="961"/>
        <v>#VALUE!</v>
      </c>
      <c r="GB41" s="310" t="e">
        <f t="shared" ca="1" si="962"/>
        <v>#VALUE!</v>
      </c>
      <c r="GC41" s="304" t="e">
        <f t="shared" ca="1" si="963"/>
        <v>#VALUE!</v>
      </c>
      <c r="GD41" s="294">
        <f t="shared" ca="1" si="964"/>
        <v>4</v>
      </c>
      <c r="GE41" s="294">
        <f t="shared" ca="1" si="965"/>
        <v>2</v>
      </c>
      <c r="GF41" s="288" t="e">
        <f t="shared" ca="1" si="966"/>
        <v>#VALUE!</v>
      </c>
      <c r="GG41" s="298" t="e">
        <f t="shared" ca="1" si="967"/>
        <v>#VALUE!</v>
      </c>
      <c r="GH41" s="313" t="e">
        <f t="shared" ca="1" si="968"/>
        <v>#VALUE!</v>
      </c>
      <c r="GI41" s="304" t="e">
        <f t="shared" ca="1" si="969"/>
        <v>#VALUE!</v>
      </c>
      <c r="GJ41" s="294">
        <f t="shared" ca="1" si="970"/>
        <v>4</v>
      </c>
      <c r="GK41" s="294">
        <f t="shared" ca="1" si="971"/>
        <v>2</v>
      </c>
      <c r="GL41" s="288" t="e">
        <f t="shared" ca="1" si="972"/>
        <v>#VALUE!</v>
      </c>
      <c r="GM41" s="298" t="e">
        <f t="shared" ca="1" si="973"/>
        <v>#VALUE!</v>
      </c>
      <c r="GN41" s="316" t="e">
        <f t="shared" ca="1" si="974"/>
        <v>#VALUE!</v>
      </c>
      <c r="GO41" s="304" t="e">
        <f t="shared" ca="1" si="975"/>
        <v>#VALUE!</v>
      </c>
      <c r="GP41" s="294">
        <f t="shared" ca="1" si="976"/>
        <v>4</v>
      </c>
      <c r="GQ41" s="294">
        <f t="shared" ca="1" si="977"/>
        <v>2</v>
      </c>
      <c r="GR41" s="288" t="e">
        <f t="shared" ca="1" si="978"/>
        <v>#VALUE!</v>
      </c>
      <c r="GS41" s="298" t="e">
        <f t="shared" ca="1" si="979"/>
        <v>#VALUE!</v>
      </c>
      <c r="GT41" s="319" t="e">
        <f t="shared" ca="1" si="980"/>
        <v>#VALUE!</v>
      </c>
      <c r="GU41" s="304" t="e">
        <f t="shared" ca="1" si="981"/>
        <v>#VALUE!</v>
      </c>
      <c r="GV41" s="322" t="e">
        <f ca="1">GT41+IF(COUNTIF(OFFSET($GU$4:$GU$7,$AX41,0),GU41)&gt;1,FA41*10^GV$3)</f>
        <v>#VALUE!</v>
      </c>
      <c r="GW41" s="283" t="e">
        <f t="shared" ca="1" si="982"/>
        <v>#VALUE!</v>
      </c>
      <c r="GX41" s="325" t="e">
        <f ca="1">GV41+IF(COUNTIF(OFFSET($GW$4:$GW$7,$AX41,0),GW41)&gt;1,FF41*10^GX$3)</f>
        <v>#VALUE!</v>
      </c>
      <c r="GY41" s="283" t="e">
        <f ca="1">RANK(GX41,OFFSET(GX$4:GX$7,$AX41,0))&amp;$E41</f>
        <v>#VALUE!</v>
      </c>
      <c r="GZ41"/>
      <c r="HA41"/>
      <c r="HB41"/>
      <c r="HC41"/>
      <c r="HD41"/>
      <c r="HE41"/>
      <c r="HF41"/>
      <c r="HG41"/>
      <c r="HH41"/>
    </row>
    <row r="42" spans="1:216" x14ac:dyDescent="0.25">
      <c r="A42" s="41">
        <v>30</v>
      </c>
      <c r="B42" s="42">
        <v>43275</v>
      </c>
      <c r="C42" s="43">
        <v>0.58333333333333337</v>
      </c>
      <c r="D42" s="44" t="s">
        <v>268</v>
      </c>
      <c r="E42" s="74" t="s">
        <v>274</v>
      </c>
      <c r="F42" s="244" t="s">
        <v>134</v>
      </c>
      <c r="G42" s="245" t="s">
        <v>276</v>
      </c>
      <c r="H42" s="56"/>
      <c r="I42" s="57"/>
      <c r="J42" s="49"/>
      <c r="K42" s="50" t="str">
        <f t="shared" si="0"/>
        <v/>
      </c>
      <c r="L42" s="51">
        <v>10</v>
      </c>
      <c r="M42" s="49"/>
      <c r="N42" s="58"/>
      <c r="O42" s="59"/>
      <c r="P42" s="60" t="s">
        <v>283</v>
      </c>
      <c r="Q42" s="260" t="s">
        <v>277</v>
      </c>
      <c r="R42" s="382">
        <f t="shared" ca="1" si="887"/>
        <v>0</v>
      </c>
      <c r="S42" s="382">
        <f t="shared" ca="1" si="124"/>
        <v>0</v>
      </c>
      <c r="T42" s="382">
        <f t="shared" ca="1" si="125"/>
        <v>0</v>
      </c>
      <c r="U42" s="382">
        <f t="shared" ca="1" si="126"/>
        <v>0</v>
      </c>
      <c r="V42" s="383">
        <f t="shared" ca="1" si="888"/>
        <v>0</v>
      </c>
      <c r="W42" s="384">
        <f t="shared" ca="1" si="889"/>
        <v>0</v>
      </c>
      <c r="X42" s="385">
        <f t="shared" ca="1" si="129"/>
        <v>0</v>
      </c>
      <c r="Y42" s="386">
        <f t="shared" ca="1" si="890"/>
        <v>0</v>
      </c>
      <c r="Z42" s="387" t="str">
        <f ca="1">IF(SUM(OFFSET(R$4:R$7,$AX42,0))=0,"",IFERROR(DG42,"")&amp;IF(SUM(OFFSET(R$4:R$7,$AX42,0))&lt;12,"?",""))</f>
        <v/>
      </c>
      <c r="AA42" s="50" t="str">
        <f ca="1">IF(AK42="","",(IF(V42=AG42,1)+IF(W42=AH42,1)+IF(X42=AI42,1)+IF(Y42=AJ42,1)+IF(Z42=AK42,1))/5*AB42)</f>
        <v/>
      </c>
      <c r="AB42" s="390">
        <v>5</v>
      </c>
      <c r="AC42" s="388">
        <f t="shared" ca="1" si="131"/>
        <v>0</v>
      </c>
      <c r="AD42" s="382">
        <f t="shared" ca="1" si="132"/>
        <v>0</v>
      </c>
      <c r="AE42" s="382">
        <f t="shared" ca="1" si="133"/>
        <v>0</v>
      </c>
      <c r="AF42" s="382">
        <f t="shared" ca="1" si="134"/>
        <v>0</v>
      </c>
      <c r="AG42" s="383">
        <f t="shared" ca="1" si="135"/>
        <v>0</v>
      </c>
      <c r="AH42" s="384">
        <f t="shared" ca="1" si="136"/>
        <v>0</v>
      </c>
      <c r="AI42" s="385">
        <f t="shared" ca="1" si="891"/>
        <v>0</v>
      </c>
      <c r="AJ42" s="386">
        <f t="shared" ca="1" si="138"/>
        <v>0</v>
      </c>
      <c r="AK42" s="389" t="str">
        <f ca="1">IF(SUM(OFFSET(AC$4:AC$7,$AX42,0))=0,"",IFERROR($GY42,"")&amp;IF(SUM(OFFSET(AC$4:AC$7,$AX42,0))&lt;12,"?",""))</f>
        <v/>
      </c>
      <c r="AL42" s="270" t="str">
        <f t="shared" si="1"/>
        <v>Eng-Pan</v>
      </c>
      <c r="AM42" s="270" t="str">
        <f t="shared" si="2"/>
        <v/>
      </c>
      <c r="AN42" s="270" t="str">
        <f t="shared" si="2"/>
        <v/>
      </c>
      <c r="AO42" s="271" t="str">
        <f t="shared" si="27"/>
        <v/>
      </c>
      <c r="AP42" s="271" t="str">
        <f t="shared" si="28"/>
        <v/>
      </c>
      <c r="AQ42" s="271" t="str">
        <f t="shared" si="29"/>
        <v/>
      </c>
      <c r="AR42" s="271" t="str">
        <f t="shared" si="30"/>
        <v/>
      </c>
      <c r="AS42" s="274" t="str">
        <f t="shared" si="295"/>
        <v>Tun</v>
      </c>
      <c r="AT42" s="272" t="str">
        <f t="shared" ca="1" si="892"/>
        <v/>
      </c>
      <c r="AU42" s="271" t="str">
        <f t="shared" ca="1" si="892"/>
        <v/>
      </c>
      <c r="AV42" s="271" t="str">
        <f t="shared" ca="1" si="892"/>
        <v/>
      </c>
      <c r="AW42" s="271" t="str">
        <f t="shared" ca="1" si="892"/>
        <v/>
      </c>
      <c r="AX42" s="272">
        <f t="shared" si="3"/>
        <v>36</v>
      </c>
      <c r="AY42" s="272">
        <v>3</v>
      </c>
      <c r="AZ42" s="272" t="str">
        <f t="shared" ca="1" si="893"/>
        <v/>
      </c>
      <c r="BA42" s="271" t="str">
        <f t="shared" ca="1" si="893"/>
        <v/>
      </c>
      <c r="BB42" s="271" t="str">
        <f t="shared" ca="1" si="893"/>
        <v/>
      </c>
      <c r="BC42" s="271" t="str">
        <f t="shared" ca="1" si="893"/>
        <v/>
      </c>
      <c r="BD42" s="273">
        <f t="shared" ca="1" si="894"/>
        <v>0</v>
      </c>
      <c r="BE42" s="272" t="str">
        <f t="shared" ca="1" si="895"/>
        <v/>
      </c>
      <c r="BF42" s="271" t="str">
        <f t="shared" ca="1" si="895"/>
        <v/>
      </c>
      <c r="BG42" s="271" t="str">
        <f t="shared" ca="1" si="895"/>
        <v/>
      </c>
      <c r="BH42" s="271" t="str">
        <f t="shared" ca="1" si="895"/>
        <v/>
      </c>
      <c r="BI42" s="273">
        <f t="shared" ca="1" si="896"/>
        <v>0</v>
      </c>
      <c r="BJ42" s="272" t="str">
        <f t="shared" ca="1" si="897"/>
        <v/>
      </c>
      <c r="BK42" s="271" t="str">
        <f t="shared" ca="1" si="897"/>
        <v/>
      </c>
      <c r="BL42" s="271" t="str">
        <f t="shared" ca="1" si="897"/>
        <v/>
      </c>
      <c r="BM42" s="271" t="str">
        <f t="shared" ca="1" si="897"/>
        <v/>
      </c>
      <c r="BN42" s="273">
        <f t="shared" ca="1" si="898"/>
        <v>0</v>
      </c>
      <c r="BO42"/>
      <c r="BQ42" s="276">
        <f t="shared" ca="1" si="899"/>
        <v>1</v>
      </c>
      <c r="BR42" s="282">
        <f ca="1">BD42+(IF(COUNTIF(OFFSET($BQ$4:$BQ$7,$AX42,0),$BQ42)&gt;1,IF($R42&gt;0,(MAX(OFFSET($R$4:$R$7,$AX42,0))-$R42)*0.1,)))*10^BR$3</f>
        <v>0</v>
      </c>
      <c r="BS42" s="304">
        <f t="shared" ca="1" si="900"/>
        <v>1</v>
      </c>
      <c r="BT42" s="294">
        <f t="shared" ca="1" si="901"/>
        <v>4</v>
      </c>
      <c r="BU42" s="294">
        <f t="shared" ca="1" si="902"/>
        <v>3</v>
      </c>
      <c r="BV42" s="288" t="str">
        <f t="shared" ca="1" si="903"/>
        <v>04 x 01e - 03</v>
      </c>
      <c r="BW42" s="298" t="str">
        <f t="shared" ca="1" si="904"/>
        <v>1/2/4</v>
      </c>
      <c r="BX42" s="301" t="e">
        <f t="shared" ca="1" si="905"/>
        <v>#VALUE!</v>
      </c>
      <c r="BY42" s="304" t="e">
        <f t="shared" ca="1" si="906"/>
        <v>#VALUE!</v>
      </c>
      <c r="BZ42" s="294">
        <f t="shared" ca="1" si="907"/>
        <v>4</v>
      </c>
      <c r="CA42" s="294">
        <f t="shared" ca="1" si="908"/>
        <v>3</v>
      </c>
      <c r="CB42" s="288" t="e">
        <f t="shared" ca="1" si="909"/>
        <v>#VALUE!</v>
      </c>
      <c r="CC42" s="298" t="e">
        <f t="shared" ca="1" si="910"/>
        <v>#VALUE!</v>
      </c>
      <c r="CD42" s="307" t="e">
        <f t="shared" ca="1" si="911"/>
        <v>#VALUE!</v>
      </c>
      <c r="CE42" s="304" t="e">
        <f t="shared" ca="1" si="912"/>
        <v>#VALUE!</v>
      </c>
      <c r="CF42" s="294">
        <f t="shared" ca="1" si="913"/>
        <v>4</v>
      </c>
      <c r="CG42" s="294">
        <f t="shared" ca="1" si="914"/>
        <v>3</v>
      </c>
      <c r="CH42" s="288" t="e">
        <f t="shared" ca="1" si="915"/>
        <v>#VALUE!</v>
      </c>
      <c r="CI42" s="298" t="e">
        <f t="shared" ca="1" si="916"/>
        <v>#VALUE!</v>
      </c>
      <c r="CJ42" s="310" t="e">
        <f t="shared" ca="1" si="917"/>
        <v>#VALUE!</v>
      </c>
      <c r="CK42" s="304" t="e">
        <f t="shared" ca="1" si="918"/>
        <v>#VALUE!</v>
      </c>
      <c r="CL42" s="294">
        <f t="shared" ca="1" si="919"/>
        <v>4</v>
      </c>
      <c r="CM42" s="294">
        <f t="shared" ca="1" si="920"/>
        <v>3</v>
      </c>
      <c r="CN42" s="288" t="e">
        <f t="shared" ca="1" si="921"/>
        <v>#VALUE!</v>
      </c>
      <c r="CO42" s="298" t="e">
        <f t="shared" ca="1" si="922"/>
        <v>#VALUE!</v>
      </c>
      <c r="CP42" s="313" t="e">
        <f t="shared" ca="1" si="923"/>
        <v>#VALUE!</v>
      </c>
      <c r="CQ42" s="304" t="e">
        <f t="shared" ca="1" si="924"/>
        <v>#VALUE!</v>
      </c>
      <c r="CR42" s="294">
        <f t="shared" ca="1" si="925"/>
        <v>4</v>
      </c>
      <c r="CS42" s="294">
        <f t="shared" ca="1" si="926"/>
        <v>3</v>
      </c>
      <c r="CT42" s="288" t="e">
        <f t="shared" ca="1" si="927"/>
        <v>#VALUE!</v>
      </c>
      <c r="CU42" s="298" t="e">
        <f t="shared" ca="1" si="928"/>
        <v>#VALUE!</v>
      </c>
      <c r="CV42" s="316" t="e">
        <f t="shared" ca="1" si="929"/>
        <v>#VALUE!</v>
      </c>
      <c r="CW42" s="304" t="e">
        <f t="shared" ca="1" si="930"/>
        <v>#VALUE!</v>
      </c>
      <c r="CX42" s="294">
        <f t="shared" ca="1" si="931"/>
        <v>4</v>
      </c>
      <c r="CY42" s="294">
        <f t="shared" ca="1" si="932"/>
        <v>3</v>
      </c>
      <c r="CZ42" s="288" t="e">
        <f t="shared" ca="1" si="933"/>
        <v>#VALUE!</v>
      </c>
      <c r="DA42" s="298" t="e">
        <f t="shared" ca="1" si="934"/>
        <v>#VALUE!</v>
      </c>
      <c r="DB42" s="319" t="e">
        <f t="shared" ca="1" si="935"/>
        <v>#VALUE!</v>
      </c>
      <c r="DC42" s="304" t="e">
        <f t="shared" ca="1" si="936"/>
        <v>#VALUE!</v>
      </c>
      <c r="DD42" s="322" t="e">
        <f t="shared" ca="1" si="185"/>
        <v>#VALUE!</v>
      </c>
      <c r="DE42" s="283" t="e">
        <f t="shared" ca="1" si="937"/>
        <v>#VALUE!</v>
      </c>
      <c r="DF42" s="325" t="e">
        <f t="shared" ca="1" si="187"/>
        <v>#VALUE!</v>
      </c>
      <c r="DG42" s="283" t="e">
        <f ca="1">RANK(DF42,OFFSET(DF$4:DF$7,$AX42,0))&amp;$E42</f>
        <v>#VALUE!</v>
      </c>
      <c r="DH42" s="348">
        <f ca="1">COUNTIF(OFFSET($DG$4:$DG$7,$AX42,0),$DN42)</f>
        <v>0</v>
      </c>
      <c r="DI42" s="357" t="str">
        <f ca="1">IFERROR(MATCH($DN42,OFFSET($DG$4:$DG$7,$AX42,0),0),"")</f>
        <v/>
      </c>
      <c r="DJ42" s="357" t="str">
        <f t="shared" ca="1" si="938"/>
        <v/>
      </c>
      <c r="DK42" s="357" t="str">
        <f t="shared" ca="1" si="938"/>
        <v/>
      </c>
      <c r="DL42" s="357" t="str">
        <f t="shared" ca="1" si="938"/>
        <v/>
      </c>
      <c r="DM42" s="350" t="str">
        <f ca="1">CONCATENATE(DI42,DJ42,DK42,DL42)</f>
        <v/>
      </c>
      <c r="DN42" s="351" t="s">
        <v>348</v>
      </c>
      <c r="DO42" s="351" t="str">
        <f ca="1">IF(SUM(OFFSET($R$4:$R$7,$AX42,0))&lt;12,"",
IF($DH42=0,$DO41,
IF($DH42=1,OFFSET($Q$4,VALUE(DM42)-1+$AX42,0),
IF($DH42=2,OFFSET($AS$4,VALUE(MID(DM42,1,1))-1+$AX42,0)&amp;"/"&amp;OFFSET($AS$4,VALUE(MID(DM42,2,1))-1+$AX42,0),
IF($DH42=3,OFFSET($AS$4,VALUE(MID(DM42,1,1))-1+$AX42,0)&amp;"/"&amp;OFFSET($AS$4,VALUE(MID(DM42,2,1))-1+$AX42,0)&amp;"/"&amp;OFFSET($AS$4,VALUE(MID(DM42,3,1))-1+$AX42,0),
CONCATENATE(OFFSET($AS$4,$AX42,0),"/",OFFSET($AS$5,$AX42,0),"/",OFFSET($AS$6,$AX42,0),"/",OFFSET($AS$7,$AX42,0)))))))</f>
        <v/>
      </c>
      <c r="DP42" s="351" t="str">
        <f ca="1">IFERROR(OFFSET($Q$51,MATCH(RIGHT($DN42),$Q$52:$Q$59,0),MATCH(VALUE(LEFT($DN42)),$R$51:$Z$51,0)),"")</f>
        <v/>
      </c>
      <c r="DQ42" s="351" t="str">
        <f t="shared" ca="1" si="65"/>
        <v/>
      </c>
      <c r="DR42" s="353" t="str">
        <f ca="1">IF(OR(R42&lt;1,DQ42=""),"",IF(LEFT(DQ42,3)="Noo","NIe",LEFT(DQ42,3))&amp;IF(ISERROR(MATCH(DQ42,$Q:$Q,0)),"?",""))</f>
        <v/>
      </c>
      <c r="DS42" s="201">
        <f t="shared" ca="1" si="189"/>
        <v>0</v>
      </c>
      <c r="DT42" s="203" t="str">
        <f t="shared" ca="1" si="190"/>
        <v/>
      </c>
      <c r="DU42" s="203" t="str">
        <f t="shared" ca="1" si="642"/>
        <v/>
      </c>
      <c r="DV42" s="203" t="str">
        <f t="shared" ca="1" si="642"/>
        <v/>
      </c>
      <c r="DW42" s="203" t="str">
        <f t="shared" ca="1" si="642"/>
        <v/>
      </c>
      <c r="DX42" s="195" t="str">
        <f t="shared" ca="1" si="939"/>
        <v/>
      </c>
      <c r="DY42" s="156" t="s">
        <v>348</v>
      </c>
      <c r="DZ42" s="156" t="str">
        <f ca="1">IF(SUM(OFFSET($AC$4:$AC$7,$AX42,0))&lt;12,"",
IF($DS42=0,$DZ41,
IF($DS42=1,OFFSET($Q$4,VALUE(DX42)-1+$AX42,0),
IF($DS42=2,OFFSET($AS$4,VALUE(MID(DX42,1,1))-1+$AX42,0)&amp;"/"&amp;OFFSET($AS$4,VALUE(MID(DX42,2,1))-1+$AX42,0),
IF($DS42=3,OFFSET($AS$4,VALUE(MID(DX42,1,1))-1+$AX42,0)&amp;"/"&amp;OFFSET($AS$4,VALUE(MID(DX42,2,1))-1+$AX42,0)&amp;"/"&amp;OFFSET($AS$4,VALUE(MID(DX42,3,1))-1+$AX42,0),
CONCATENATE(OFFSET($AS$4,$AX42,0),"/",OFFSET($AS$5,$AX42,0),"/",OFFSET($AS$6,$AX42,0),"/",OFFSET($AS$7,$AX42,0)))))))</f>
        <v/>
      </c>
      <c r="EA42" s="156" t="str">
        <f ca="1">IFERROR(OFFSET($Q$51,MATCH(RIGHT($DY42),$Q$52:$Q$59,0),MATCH(VALUE(LEFT($DY42)),$AC$51:$AK$51,0)),"")</f>
        <v/>
      </c>
      <c r="EB42" s="156" t="str">
        <f t="shared" ca="1" si="70"/>
        <v/>
      </c>
      <c r="EC42" s="156" t="str">
        <f ca="1">IF(OR(AC42&lt;1,EB42=""),"",LEFT(EB42,3)&amp;IF(ISERROR(MATCH(EB42,$Q:$Q,0)),"?",""))</f>
        <v/>
      </c>
      <c r="ED42" s="270" t="str">
        <f t="shared" si="4"/>
        <v>Eng-Pan</v>
      </c>
      <c r="EE42" s="270" t="str">
        <f t="shared" si="5"/>
        <v/>
      </c>
      <c r="EF42" s="270" t="str">
        <f t="shared" si="5"/>
        <v/>
      </c>
      <c r="EG42" s="271" t="str">
        <f t="shared" si="6"/>
        <v/>
      </c>
      <c r="EH42" s="271" t="str">
        <f t="shared" si="7"/>
        <v/>
      </c>
      <c r="EI42" s="271" t="str">
        <f t="shared" si="8"/>
        <v/>
      </c>
      <c r="EJ42" s="271" t="str">
        <f t="shared" si="71"/>
        <v/>
      </c>
      <c r="EK42" s="274" t="str">
        <f t="shared" si="344"/>
        <v>Tun</v>
      </c>
      <c r="EL42" s="272" t="str">
        <f t="shared" ca="1" si="940"/>
        <v/>
      </c>
      <c r="EM42" s="271" t="str">
        <f t="shared" ca="1" si="940"/>
        <v/>
      </c>
      <c r="EN42" s="271" t="str">
        <f t="shared" ca="1" si="940"/>
        <v/>
      </c>
      <c r="EO42" s="271" t="str">
        <f t="shared" ca="1" si="940"/>
        <v/>
      </c>
      <c r="EP42" s="272">
        <f t="shared" si="9"/>
        <v>36</v>
      </c>
      <c r="EQ42" s="272">
        <v>3</v>
      </c>
      <c r="ER42" s="272" t="str">
        <f t="shared" ca="1" si="941"/>
        <v/>
      </c>
      <c r="ES42" s="271" t="str">
        <f t="shared" ca="1" si="941"/>
        <v/>
      </c>
      <c r="ET42" s="271" t="str">
        <f t="shared" ca="1" si="941"/>
        <v/>
      </c>
      <c r="EU42" s="271" t="str">
        <f t="shared" ca="1" si="941"/>
        <v/>
      </c>
      <c r="EV42" s="273">
        <f t="shared" ca="1" si="942"/>
        <v>0</v>
      </c>
      <c r="EW42" s="272" t="str">
        <f t="shared" ca="1" si="943"/>
        <v/>
      </c>
      <c r="EX42" s="271" t="str">
        <f t="shared" ca="1" si="943"/>
        <v/>
      </c>
      <c r="EY42" s="271" t="str">
        <f t="shared" ca="1" si="943"/>
        <v/>
      </c>
      <c r="EZ42" s="271" t="str">
        <f t="shared" ca="1" si="943"/>
        <v/>
      </c>
      <c r="FA42" s="273">
        <f t="shared" ca="1" si="944"/>
        <v>0</v>
      </c>
      <c r="FB42" s="272" t="str">
        <f t="shared" ca="1" si="945"/>
        <v/>
      </c>
      <c r="FC42" s="271" t="str">
        <f t="shared" ca="1" si="945"/>
        <v/>
      </c>
      <c r="FD42" s="271" t="str">
        <f t="shared" ca="1" si="945"/>
        <v/>
      </c>
      <c r="FE42" s="271" t="str">
        <f t="shared" ca="1" si="945"/>
        <v/>
      </c>
      <c r="FF42" s="273">
        <f t="shared" ca="1" si="946"/>
        <v>0</v>
      </c>
      <c r="FG42"/>
      <c r="FI42" s="276">
        <f ca="1">RANK($EV42,OFFSET($EV$4:$EV$7,$AX42,0),0)</f>
        <v>1</v>
      </c>
      <c r="FJ42" s="282">
        <f ca="1">EV42+(IF(COUNTIF(OFFSET($FI$4:$FI$7,$AX42,0),$FI42)&gt;1,IF($AC42&gt;0,(MAX(OFFSET($AC$4:$AC$7,$AX42,0))-$AC42)*0.1,)))*10^FJ$3</f>
        <v>0</v>
      </c>
      <c r="FK42" s="304">
        <f ca="1">RANK($FJ42,OFFSET($FJ$4:$FJ$7,$AX42,0),0)</f>
        <v>1</v>
      </c>
      <c r="FL42" s="294">
        <f t="shared" ca="1" si="947"/>
        <v>4</v>
      </c>
      <c r="FM42" s="294">
        <f t="shared" ca="1" si="948"/>
        <v>3</v>
      </c>
      <c r="FN42" s="288" t="str">
        <f t="shared" ca="1" si="949"/>
        <v>04 x 01e - 03</v>
      </c>
      <c r="FO42" s="298" t="str">
        <f t="shared" ca="1" si="950"/>
        <v>1/2/4</v>
      </c>
      <c r="FP42" s="301" t="e">
        <f t="shared" ca="1" si="951"/>
        <v>#VALUE!</v>
      </c>
      <c r="FQ42" s="304" t="e">
        <f t="shared" ca="1" si="206"/>
        <v>#VALUE!</v>
      </c>
      <c r="FR42" s="294">
        <f t="shared" ca="1" si="952"/>
        <v>4</v>
      </c>
      <c r="FS42" s="294">
        <f t="shared" ca="1" si="953"/>
        <v>3</v>
      </c>
      <c r="FT42" s="288" t="e">
        <f t="shared" ca="1" si="954"/>
        <v>#VALUE!</v>
      </c>
      <c r="FU42" s="298" t="e">
        <f t="shared" ca="1" si="955"/>
        <v>#VALUE!</v>
      </c>
      <c r="FV42" s="307" t="e">
        <f t="shared" ca="1" si="956"/>
        <v>#VALUE!</v>
      </c>
      <c r="FW42" s="304" t="e">
        <f t="shared" ca="1" si="212"/>
        <v>#VALUE!</v>
      </c>
      <c r="FX42" s="294">
        <f t="shared" ca="1" si="958"/>
        <v>4</v>
      </c>
      <c r="FY42" s="294">
        <f t="shared" ca="1" si="959"/>
        <v>3</v>
      </c>
      <c r="FZ42" s="288" t="e">
        <f t="shared" ca="1" si="960"/>
        <v>#VALUE!</v>
      </c>
      <c r="GA42" s="298" t="e">
        <f t="shared" ca="1" si="961"/>
        <v>#VALUE!</v>
      </c>
      <c r="GB42" s="310" t="e">
        <f t="shared" ca="1" si="962"/>
        <v>#VALUE!</v>
      </c>
      <c r="GC42" s="304" t="e">
        <f t="shared" ca="1" si="963"/>
        <v>#VALUE!</v>
      </c>
      <c r="GD42" s="294">
        <f t="shared" ca="1" si="964"/>
        <v>4</v>
      </c>
      <c r="GE42" s="294">
        <f t="shared" ca="1" si="965"/>
        <v>3</v>
      </c>
      <c r="GF42" s="288" t="e">
        <f t="shared" ca="1" si="966"/>
        <v>#VALUE!</v>
      </c>
      <c r="GG42" s="298" t="e">
        <f t="shared" ca="1" si="967"/>
        <v>#VALUE!</v>
      </c>
      <c r="GH42" s="313" t="e">
        <f t="shared" ca="1" si="968"/>
        <v>#VALUE!</v>
      </c>
      <c r="GI42" s="304" t="e">
        <f t="shared" ca="1" si="969"/>
        <v>#VALUE!</v>
      </c>
      <c r="GJ42" s="294">
        <f t="shared" ca="1" si="970"/>
        <v>4</v>
      </c>
      <c r="GK42" s="294">
        <f t="shared" ca="1" si="971"/>
        <v>3</v>
      </c>
      <c r="GL42" s="288" t="e">
        <f t="shared" ca="1" si="972"/>
        <v>#VALUE!</v>
      </c>
      <c r="GM42" s="298" t="e">
        <f t="shared" ca="1" si="973"/>
        <v>#VALUE!</v>
      </c>
      <c r="GN42" s="316" t="e">
        <f t="shared" ca="1" si="974"/>
        <v>#VALUE!</v>
      </c>
      <c r="GO42" s="304" t="e">
        <f t="shared" ca="1" si="975"/>
        <v>#VALUE!</v>
      </c>
      <c r="GP42" s="294">
        <f t="shared" ca="1" si="976"/>
        <v>4</v>
      </c>
      <c r="GQ42" s="294">
        <f t="shared" ca="1" si="977"/>
        <v>3</v>
      </c>
      <c r="GR42" s="288" t="e">
        <f t="shared" ca="1" si="978"/>
        <v>#VALUE!</v>
      </c>
      <c r="GS42" s="298" t="e">
        <f t="shared" ca="1" si="979"/>
        <v>#VALUE!</v>
      </c>
      <c r="GT42" s="319" t="e">
        <f t="shared" ca="1" si="980"/>
        <v>#VALUE!</v>
      </c>
      <c r="GU42" s="304" t="e">
        <f t="shared" ca="1" si="981"/>
        <v>#VALUE!</v>
      </c>
      <c r="GV42" s="322" t="e">
        <f ca="1">GT42+IF(COUNTIF(OFFSET($GU$4:$GU$7,$AX42,0),GU42)&gt;1,FA42*10^GV$3)</f>
        <v>#VALUE!</v>
      </c>
      <c r="GW42" s="283" t="e">
        <f t="shared" ca="1" si="982"/>
        <v>#VALUE!</v>
      </c>
      <c r="GX42" s="325" t="e">
        <f ca="1">GV42+IF(COUNTIF(OFFSET($GW$4:$GW$7,$AX42,0),GW42)&gt;1,FF42*10^GX$3)</f>
        <v>#VALUE!</v>
      </c>
      <c r="GY42" s="283" t="e">
        <f ca="1">RANK(GX42,OFFSET(GX$4:GX$7,$AX42,0))&amp;$E42</f>
        <v>#VALUE!</v>
      </c>
      <c r="GZ42"/>
      <c r="HA42"/>
      <c r="HB42"/>
      <c r="HC42"/>
      <c r="HD42"/>
      <c r="HE42"/>
      <c r="HF42"/>
      <c r="HG42"/>
      <c r="HH42"/>
    </row>
    <row r="43" spans="1:216" x14ac:dyDescent="0.25">
      <c r="A43" s="41">
        <v>46</v>
      </c>
      <c r="B43" s="42">
        <v>43279</v>
      </c>
      <c r="C43" s="43">
        <v>0.83333333333333337</v>
      </c>
      <c r="D43" s="44" t="s">
        <v>256</v>
      </c>
      <c r="E43" s="74" t="s">
        <v>274</v>
      </c>
      <c r="F43" s="244" t="s">
        <v>276</v>
      </c>
      <c r="G43" s="245" t="s">
        <v>277</v>
      </c>
      <c r="H43" s="56"/>
      <c r="I43" s="57"/>
      <c r="J43" s="49"/>
      <c r="K43" s="50" t="str">
        <f t="shared" si="0"/>
        <v/>
      </c>
      <c r="L43" s="51">
        <v>10</v>
      </c>
      <c r="M43" s="49"/>
      <c r="N43" s="58"/>
      <c r="O43" s="59"/>
      <c r="P43" s="60" t="s">
        <v>284</v>
      </c>
      <c r="Q43" s="260" t="s">
        <v>134</v>
      </c>
      <c r="R43" s="382">
        <f t="shared" ca="1" si="887"/>
        <v>0</v>
      </c>
      <c r="S43" s="382">
        <f t="shared" ca="1" si="124"/>
        <v>0</v>
      </c>
      <c r="T43" s="382">
        <f t="shared" ca="1" si="125"/>
        <v>0</v>
      </c>
      <c r="U43" s="382">
        <f t="shared" ca="1" si="126"/>
        <v>0</v>
      </c>
      <c r="V43" s="383">
        <f t="shared" ca="1" si="888"/>
        <v>0</v>
      </c>
      <c r="W43" s="384">
        <f t="shared" ca="1" si="889"/>
        <v>0</v>
      </c>
      <c r="X43" s="385">
        <f t="shared" ca="1" si="129"/>
        <v>0</v>
      </c>
      <c r="Y43" s="386">
        <f t="shared" ca="1" si="890"/>
        <v>0</v>
      </c>
      <c r="Z43" s="387" t="str">
        <f ca="1">IF(SUM(OFFSET(R$4:R$7,$AX43,0))=0,"",IFERROR(DG43,"")&amp;IF(SUM(OFFSET(R$4:R$7,$AX43,0))&lt;12,"?",""))</f>
        <v/>
      </c>
      <c r="AA43" s="50" t="str">
        <f ca="1">IF(AK43="","",(IF(V43=AG43,1)+IF(W43=AH43,1)+IF(X43=AI43,1)+IF(Y43=AJ43,1)+IF(Z43=AK43,1))/5*AB43)</f>
        <v/>
      </c>
      <c r="AB43" s="390">
        <v>5</v>
      </c>
      <c r="AC43" s="388">
        <f t="shared" ca="1" si="131"/>
        <v>0</v>
      </c>
      <c r="AD43" s="382">
        <f t="shared" ca="1" si="132"/>
        <v>0</v>
      </c>
      <c r="AE43" s="382">
        <f t="shared" ca="1" si="133"/>
        <v>0</v>
      </c>
      <c r="AF43" s="382">
        <f t="shared" ca="1" si="134"/>
        <v>0</v>
      </c>
      <c r="AG43" s="383">
        <f t="shared" ca="1" si="135"/>
        <v>0</v>
      </c>
      <c r="AH43" s="384">
        <f t="shared" ca="1" si="136"/>
        <v>0</v>
      </c>
      <c r="AI43" s="385">
        <f t="shared" ca="1" si="891"/>
        <v>0</v>
      </c>
      <c r="AJ43" s="386">
        <f t="shared" ca="1" si="138"/>
        <v>0</v>
      </c>
      <c r="AK43" s="389" t="str">
        <f ca="1">IF(SUM(OFFSET(AC$4:AC$7,$AX43,0))=0,"",IFERROR($GY43,"")&amp;IF(SUM(OFFSET(AC$4:AC$7,$AX43,0))&lt;12,"?",""))</f>
        <v/>
      </c>
      <c r="AL43" s="270" t="str">
        <f t="shared" si="1"/>
        <v>Pan-Tun</v>
      </c>
      <c r="AM43" s="270" t="str">
        <f t="shared" si="2"/>
        <v/>
      </c>
      <c r="AN43" s="270" t="str">
        <f t="shared" si="2"/>
        <v/>
      </c>
      <c r="AO43" s="271" t="str">
        <f t="shared" si="27"/>
        <v/>
      </c>
      <c r="AP43" s="271" t="str">
        <f t="shared" si="28"/>
        <v/>
      </c>
      <c r="AQ43" s="271" t="str">
        <f t="shared" si="29"/>
        <v/>
      </c>
      <c r="AR43" s="271" t="str">
        <f t="shared" si="30"/>
        <v/>
      </c>
      <c r="AS43" s="274" t="str">
        <f t="shared" si="295"/>
        <v>Eng</v>
      </c>
      <c r="AT43" s="272" t="str">
        <f t="shared" ca="1" si="892"/>
        <v/>
      </c>
      <c r="AU43" s="271" t="str">
        <f t="shared" ca="1" si="892"/>
        <v/>
      </c>
      <c r="AV43" s="271" t="str">
        <f t="shared" ca="1" si="892"/>
        <v/>
      </c>
      <c r="AW43" s="271" t="str">
        <f t="shared" ca="1" si="892"/>
        <v/>
      </c>
      <c r="AX43" s="272">
        <f t="shared" si="3"/>
        <v>36</v>
      </c>
      <c r="AY43" s="272">
        <v>4</v>
      </c>
      <c r="AZ43" s="272" t="str">
        <f t="shared" ca="1" si="893"/>
        <v/>
      </c>
      <c r="BA43" s="271" t="str">
        <f t="shared" ca="1" si="893"/>
        <v/>
      </c>
      <c r="BB43" s="271" t="str">
        <f t="shared" ca="1" si="893"/>
        <v/>
      </c>
      <c r="BC43" s="271" t="str">
        <f t="shared" ca="1" si="893"/>
        <v/>
      </c>
      <c r="BD43" s="273">
        <f t="shared" ca="1" si="894"/>
        <v>0</v>
      </c>
      <c r="BE43" s="272" t="str">
        <f t="shared" ca="1" si="895"/>
        <v/>
      </c>
      <c r="BF43" s="271" t="str">
        <f t="shared" ca="1" si="895"/>
        <v/>
      </c>
      <c r="BG43" s="271" t="str">
        <f t="shared" ca="1" si="895"/>
        <v/>
      </c>
      <c r="BH43" s="271" t="str">
        <f t="shared" ca="1" si="895"/>
        <v/>
      </c>
      <c r="BI43" s="273">
        <f t="shared" ca="1" si="896"/>
        <v>0</v>
      </c>
      <c r="BJ43" s="272" t="str">
        <f t="shared" ca="1" si="897"/>
        <v/>
      </c>
      <c r="BK43" s="271" t="str">
        <f t="shared" ca="1" si="897"/>
        <v/>
      </c>
      <c r="BL43" s="271" t="str">
        <f t="shared" ca="1" si="897"/>
        <v/>
      </c>
      <c r="BM43" s="271" t="str">
        <f t="shared" ca="1" si="897"/>
        <v/>
      </c>
      <c r="BN43" s="273">
        <f t="shared" ca="1" si="898"/>
        <v>0</v>
      </c>
      <c r="BO43"/>
      <c r="BQ43" s="277">
        <f t="shared" ca="1" si="899"/>
        <v>1</v>
      </c>
      <c r="BR43" s="284">
        <f ca="1">BD43+(IF(COUNTIF(OFFSET($BQ$4:$BQ$7,$AX43,0),$BQ43)&gt;1,IF($R43&gt;0,(MAX(OFFSET($R$4:$R$7,$AX43,0))-$R43)*0.1,)))*10^BR$3</f>
        <v>0</v>
      </c>
      <c r="BS43" s="305">
        <f t="shared" ca="1" si="900"/>
        <v>1</v>
      </c>
      <c r="BT43" s="295">
        <f t="shared" ca="1" si="901"/>
        <v>4</v>
      </c>
      <c r="BU43" s="295">
        <f t="shared" ca="1" si="902"/>
        <v>4</v>
      </c>
      <c r="BV43" s="289" t="str">
        <f t="shared" ca="1" si="903"/>
        <v>04 x 01e - 04</v>
      </c>
      <c r="BW43" s="299" t="str">
        <f t="shared" ca="1" si="904"/>
        <v>1/2/3</v>
      </c>
      <c r="BX43" s="302" t="e">
        <f t="shared" ca="1" si="905"/>
        <v>#VALUE!</v>
      </c>
      <c r="BY43" s="305" t="e">
        <f t="shared" ca="1" si="906"/>
        <v>#VALUE!</v>
      </c>
      <c r="BZ43" s="295">
        <f t="shared" ca="1" si="907"/>
        <v>4</v>
      </c>
      <c r="CA43" s="295">
        <f t="shared" ca="1" si="908"/>
        <v>4</v>
      </c>
      <c r="CB43" s="289" t="e">
        <f t="shared" ca="1" si="909"/>
        <v>#VALUE!</v>
      </c>
      <c r="CC43" s="299" t="e">
        <f t="shared" ca="1" si="910"/>
        <v>#VALUE!</v>
      </c>
      <c r="CD43" s="308" t="e">
        <f t="shared" ca="1" si="911"/>
        <v>#VALUE!</v>
      </c>
      <c r="CE43" s="305" t="e">
        <f t="shared" ca="1" si="912"/>
        <v>#VALUE!</v>
      </c>
      <c r="CF43" s="295">
        <f t="shared" ca="1" si="913"/>
        <v>4</v>
      </c>
      <c r="CG43" s="295">
        <f t="shared" ca="1" si="914"/>
        <v>4</v>
      </c>
      <c r="CH43" s="289" t="e">
        <f t="shared" ca="1" si="915"/>
        <v>#VALUE!</v>
      </c>
      <c r="CI43" s="299" t="e">
        <f t="shared" ca="1" si="916"/>
        <v>#VALUE!</v>
      </c>
      <c r="CJ43" s="311" t="e">
        <f t="shared" ca="1" si="917"/>
        <v>#VALUE!</v>
      </c>
      <c r="CK43" s="305" t="e">
        <f t="shared" ca="1" si="918"/>
        <v>#VALUE!</v>
      </c>
      <c r="CL43" s="295">
        <f t="shared" ca="1" si="919"/>
        <v>4</v>
      </c>
      <c r="CM43" s="295">
        <f t="shared" ca="1" si="920"/>
        <v>4</v>
      </c>
      <c r="CN43" s="289" t="e">
        <f t="shared" ca="1" si="921"/>
        <v>#VALUE!</v>
      </c>
      <c r="CO43" s="299" t="e">
        <f t="shared" ca="1" si="922"/>
        <v>#VALUE!</v>
      </c>
      <c r="CP43" s="314" t="e">
        <f t="shared" ca="1" si="923"/>
        <v>#VALUE!</v>
      </c>
      <c r="CQ43" s="305" t="e">
        <f t="shared" ca="1" si="924"/>
        <v>#VALUE!</v>
      </c>
      <c r="CR43" s="295">
        <f t="shared" ca="1" si="925"/>
        <v>4</v>
      </c>
      <c r="CS43" s="295">
        <f t="shared" ca="1" si="926"/>
        <v>4</v>
      </c>
      <c r="CT43" s="289" t="e">
        <f t="shared" ca="1" si="927"/>
        <v>#VALUE!</v>
      </c>
      <c r="CU43" s="299" t="e">
        <f t="shared" ca="1" si="928"/>
        <v>#VALUE!</v>
      </c>
      <c r="CV43" s="317" t="e">
        <f t="shared" ca="1" si="929"/>
        <v>#VALUE!</v>
      </c>
      <c r="CW43" s="305" t="e">
        <f t="shared" ca="1" si="930"/>
        <v>#VALUE!</v>
      </c>
      <c r="CX43" s="295">
        <f t="shared" ca="1" si="931"/>
        <v>4</v>
      </c>
      <c r="CY43" s="295">
        <f t="shared" ca="1" si="932"/>
        <v>4</v>
      </c>
      <c r="CZ43" s="289" t="e">
        <f t="shared" ca="1" si="933"/>
        <v>#VALUE!</v>
      </c>
      <c r="DA43" s="299" t="e">
        <f t="shared" ca="1" si="934"/>
        <v>#VALUE!</v>
      </c>
      <c r="DB43" s="320" t="e">
        <f t="shared" ca="1" si="935"/>
        <v>#VALUE!</v>
      </c>
      <c r="DC43" s="305" t="e">
        <f t="shared" ca="1" si="936"/>
        <v>#VALUE!</v>
      </c>
      <c r="DD43" s="323" t="e">
        <f t="shared" ca="1" si="185"/>
        <v>#VALUE!</v>
      </c>
      <c r="DE43" s="285" t="e">
        <f t="shared" ca="1" si="937"/>
        <v>#VALUE!</v>
      </c>
      <c r="DF43" s="326" t="e">
        <f t="shared" ca="1" si="187"/>
        <v>#VALUE!</v>
      </c>
      <c r="DG43" s="285" t="e">
        <f ca="1">RANK(DF43,OFFSET(DF$4:DF$7,$AX43,0))&amp;$E43</f>
        <v>#VALUE!</v>
      </c>
      <c r="DH43" s="348">
        <f ca="1">COUNTIF(OFFSET($DG$4:$DG$7,$AX43,0),$DN43)</f>
        <v>0</v>
      </c>
      <c r="DI43" s="357" t="str">
        <f ca="1">IFERROR(MATCH($DN43,OFFSET($DG$4:$DG$7,$AX43,0),0),"")</f>
        <v/>
      </c>
      <c r="DJ43" s="357" t="str">
        <f t="shared" ca="1" si="938"/>
        <v/>
      </c>
      <c r="DK43" s="357" t="str">
        <f t="shared" ca="1" si="938"/>
        <v/>
      </c>
      <c r="DL43" s="357" t="str">
        <f t="shared" ca="1" si="938"/>
        <v/>
      </c>
      <c r="DM43" s="350" t="str">
        <f ca="1">CONCATENATE(DI43,DJ43,DK43,DL43)</f>
        <v/>
      </c>
      <c r="DN43" s="351" t="s">
        <v>349</v>
      </c>
      <c r="DO43" s="351" t="str">
        <f ca="1">IF(SUM(OFFSET($R$4:$R$7,$AX43,0))&lt;12,"",
IF($DH43=0,$DO42,
IF($DH43=1,OFFSET($Q$4,VALUE(DM43)-1+$AX43,0),
IF($DH43=2,OFFSET($AS$4,VALUE(MID(DM43,1,1))-1+$AX43,0)&amp;"/"&amp;OFFSET($AS$4,VALUE(MID(DM43,2,1))-1+$AX43,0),
IF($DH43=3,OFFSET($AS$4,VALUE(MID(DM43,1,1))-1+$AX43,0)&amp;"/"&amp;OFFSET($AS$4,VALUE(MID(DM43,2,1))-1+$AX43,0)&amp;"/"&amp;OFFSET($AS$4,VALUE(MID(DM43,3,1))-1+$AX43,0),
CONCATENATE(OFFSET($AS$4,$AX43,0),"/",OFFSET($AS$5,$AX43,0),"/",OFFSET($AS$6,$AX43,0),"/",OFFSET($AS$7,$AX43,0)))))))</f>
        <v/>
      </c>
      <c r="DP43" s="351" t="str">
        <f ca="1">IFERROR(OFFSET($Q$51,MATCH(RIGHT($DN43),$Q$52:$Q$59,0),MATCH(VALUE(LEFT($DN43)),$R$51:$Z$51,0)),"")</f>
        <v/>
      </c>
      <c r="DQ43" s="351" t="str">
        <f t="shared" ca="1" si="65"/>
        <v/>
      </c>
      <c r="DR43" s="353" t="str">
        <f ca="1">IF(OR(R43&lt;1,DQ43=""),"",IF(LEFT(DQ43,3)="Noo","NIe",LEFT(DQ43,3))&amp;IF(ISERROR(MATCH(DQ43,$Q:$Q,0)),"?",""))</f>
        <v/>
      </c>
      <c r="DS43" s="201">
        <f t="shared" ca="1" si="189"/>
        <v>0</v>
      </c>
      <c r="DT43" s="203" t="str">
        <f t="shared" ca="1" si="190"/>
        <v/>
      </c>
      <c r="DU43" s="203" t="str">
        <f t="shared" ca="1" si="642"/>
        <v/>
      </c>
      <c r="DV43" s="203" t="str">
        <f t="shared" ca="1" si="642"/>
        <v/>
      </c>
      <c r="DW43" s="203" t="str">
        <f t="shared" ca="1" si="642"/>
        <v/>
      </c>
      <c r="DX43" s="195" t="str">
        <f t="shared" ca="1" si="939"/>
        <v/>
      </c>
      <c r="DY43" s="156" t="s">
        <v>349</v>
      </c>
      <c r="DZ43" s="156" t="str">
        <f ca="1">IF(SUM(OFFSET($AC$4:$AC$7,$AX43,0))&lt;12,"",
IF($DS43=0,$DZ42,
IF($DS43=1,OFFSET($Q$4,VALUE(DX43)-1+$AX43,0),
IF($DS43=2,OFFSET($AS$4,VALUE(MID(DX43,1,1))-1+$AX43,0)&amp;"/"&amp;OFFSET($AS$4,VALUE(MID(DX43,2,1))-1+$AX43,0),
IF($DS43=3,OFFSET($AS$4,VALUE(MID(DX43,1,1))-1+$AX43,0)&amp;"/"&amp;OFFSET($AS$4,VALUE(MID(DX43,2,1))-1+$AX43,0)&amp;"/"&amp;OFFSET($AS$4,VALUE(MID(DX43,3,1))-1+$AX43,0),
CONCATENATE(OFFSET($AS$4,$AX43,0),"/",OFFSET($AS$5,$AX43,0),"/",OFFSET($AS$6,$AX43,0),"/",OFFSET($AS$7,$AX43,0)))))))</f>
        <v/>
      </c>
      <c r="EA43" s="156" t="str">
        <f ca="1">IFERROR(OFFSET($Q$51,MATCH(RIGHT($DY43),$Q$52:$Q$59,0),MATCH(VALUE(LEFT($DY43)),$AC$51:$AK$51,0)),"")</f>
        <v/>
      </c>
      <c r="EB43" s="156" t="str">
        <f t="shared" ca="1" si="70"/>
        <v/>
      </c>
      <c r="EC43" s="156" t="str">
        <f ca="1">IF(OR(AC43&lt;1,EB43=""),"",LEFT(EB43,3)&amp;IF(ISERROR(MATCH(EB43,$Q:$Q,0)),"?",""))</f>
        <v/>
      </c>
      <c r="ED43" s="270" t="str">
        <f t="shared" si="4"/>
        <v>Pan-Tun</v>
      </c>
      <c r="EE43" s="270" t="str">
        <f t="shared" si="5"/>
        <v/>
      </c>
      <c r="EF43" s="270" t="str">
        <f t="shared" si="5"/>
        <v/>
      </c>
      <c r="EG43" s="271" t="str">
        <f t="shared" si="6"/>
        <v/>
      </c>
      <c r="EH43" s="271" t="str">
        <f t="shared" si="7"/>
        <v/>
      </c>
      <c r="EI43" s="271" t="str">
        <f t="shared" si="8"/>
        <v/>
      </c>
      <c r="EJ43" s="271" t="str">
        <f t="shared" si="71"/>
        <v/>
      </c>
      <c r="EK43" s="274" t="str">
        <f t="shared" si="344"/>
        <v>Eng</v>
      </c>
      <c r="EL43" s="272" t="str">
        <f t="shared" ca="1" si="940"/>
        <v/>
      </c>
      <c r="EM43" s="271" t="str">
        <f t="shared" ca="1" si="940"/>
        <v/>
      </c>
      <c r="EN43" s="271" t="str">
        <f t="shared" ca="1" si="940"/>
        <v/>
      </c>
      <c r="EO43" s="271" t="str">
        <f t="shared" ca="1" si="940"/>
        <v/>
      </c>
      <c r="EP43" s="272">
        <f t="shared" si="9"/>
        <v>36</v>
      </c>
      <c r="EQ43" s="272">
        <v>4</v>
      </c>
      <c r="ER43" s="272" t="str">
        <f t="shared" ca="1" si="941"/>
        <v/>
      </c>
      <c r="ES43" s="271" t="str">
        <f t="shared" ca="1" si="941"/>
        <v/>
      </c>
      <c r="ET43" s="271" t="str">
        <f t="shared" ca="1" si="941"/>
        <v/>
      </c>
      <c r="EU43" s="271" t="str">
        <f t="shared" ca="1" si="941"/>
        <v/>
      </c>
      <c r="EV43" s="273">
        <f t="shared" ca="1" si="942"/>
        <v>0</v>
      </c>
      <c r="EW43" s="272" t="str">
        <f t="shared" ca="1" si="943"/>
        <v/>
      </c>
      <c r="EX43" s="271" t="str">
        <f t="shared" ca="1" si="943"/>
        <v/>
      </c>
      <c r="EY43" s="271" t="str">
        <f t="shared" ca="1" si="943"/>
        <v/>
      </c>
      <c r="EZ43" s="271" t="str">
        <f t="shared" ca="1" si="943"/>
        <v/>
      </c>
      <c r="FA43" s="273">
        <f t="shared" ca="1" si="944"/>
        <v>0</v>
      </c>
      <c r="FB43" s="272" t="str">
        <f t="shared" ca="1" si="945"/>
        <v/>
      </c>
      <c r="FC43" s="271" t="str">
        <f t="shared" ca="1" si="945"/>
        <v/>
      </c>
      <c r="FD43" s="271" t="str">
        <f t="shared" ca="1" si="945"/>
        <v/>
      </c>
      <c r="FE43" s="271" t="str">
        <f t="shared" ca="1" si="945"/>
        <v/>
      </c>
      <c r="FF43" s="273">
        <f t="shared" ca="1" si="946"/>
        <v>0</v>
      </c>
      <c r="FG43"/>
      <c r="FI43" s="277">
        <f ca="1">RANK($EV43,OFFSET($EV$4:$EV$7,$AX43,0),0)</f>
        <v>1</v>
      </c>
      <c r="FJ43" s="284">
        <f ca="1">EV43+(IF(COUNTIF(OFFSET($FI$4:$FI$7,$AX43,0),$FI43)&gt;1,IF($AC43&gt;0,(MAX(OFFSET($AC$4:$AC$7,$AX43,0))-$AC43)*0.1,)))*10^FJ$3</f>
        <v>0</v>
      </c>
      <c r="FK43" s="305">
        <f ca="1">RANK($FJ43,OFFSET($FJ$4:$FJ$7,$AX43,0),0)</f>
        <v>1</v>
      </c>
      <c r="FL43" s="295">
        <f t="shared" ca="1" si="947"/>
        <v>4</v>
      </c>
      <c r="FM43" s="295">
        <f t="shared" ca="1" si="948"/>
        <v>4</v>
      </c>
      <c r="FN43" s="289" t="str">
        <f t="shared" ca="1" si="949"/>
        <v>04 x 01e - 04</v>
      </c>
      <c r="FO43" s="299" t="str">
        <f t="shared" ca="1" si="950"/>
        <v>1/2/3</v>
      </c>
      <c r="FP43" s="302" t="e">
        <f t="shared" ca="1" si="951"/>
        <v>#VALUE!</v>
      </c>
      <c r="FQ43" s="305" t="e">
        <f t="shared" ca="1" si="206"/>
        <v>#VALUE!</v>
      </c>
      <c r="FR43" s="295">
        <f t="shared" ca="1" si="952"/>
        <v>4</v>
      </c>
      <c r="FS43" s="295">
        <f t="shared" ca="1" si="953"/>
        <v>4</v>
      </c>
      <c r="FT43" s="289" t="e">
        <f t="shared" ca="1" si="954"/>
        <v>#VALUE!</v>
      </c>
      <c r="FU43" s="299" t="e">
        <f t="shared" ca="1" si="955"/>
        <v>#VALUE!</v>
      </c>
      <c r="FV43" s="308" t="e">
        <f t="shared" ca="1" si="956"/>
        <v>#VALUE!</v>
      </c>
      <c r="FW43" s="305" t="e">
        <f t="shared" ca="1" si="212"/>
        <v>#VALUE!</v>
      </c>
      <c r="FX43" s="295">
        <f t="shared" ca="1" si="958"/>
        <v>4</v>
      </c>
      <c r="FY43" s="295">
        <f t="shared" ca="1" si="959"/>
        <v>4</v>
      </c>
      <c r="FZ43" s="289" t="e">
        <f t="shared" ca="1" si="960"/>
        <v>#VALUE!</v>
      </c>
      <c r="GA43" s="299" t="e">
        <f t="shared" ca="1" si="961"/>
        <v>#VALUE!</v>
      </c>
      <c r="GB43" s="311" t="e">
        <f t="shared" ca="1" si="962"/>
        <v>#VALUE!</v>
      </c>
      <c r="GC43" s="305" t="e">
        <f t="shared" ca="1" si="963"/>
        <v>#VALUE!</v>
      </c>
      <c r="GD43" s="295">
        <f t="shared" ca="1" si="964"/>
        <v>4</v>
      </c>
      <c r="GE43" s="295">
        <f t="shared" ca="1" si="965"/>
        <v>4</v>
      </c>
      <c r="GF43" s="289" t="e">
        <f t="shared" ca="1" si="966"/>
        <v>#VALUE!</v>
      </c>
      <c r="GG43" s="299" t="e">
        <f t="shared" ca="1" si="967"/>
        <v>#VALUE!</v>
      </c>
      <c r="GH43" s="314" t="e">
        <f t="shared" ca="1" si="968"/>
        <v>#VALUE!</v>
      </c>
      <c r="GI43" s="305" t="e">
        <f t="shared" ca="1" si="969"/>
        <v>#VALUE!</v>
      </c>
      <c r="GJ43" s="295">
        <f t="shared" ca="1" si="970"/>
        <v>4</v>
      </c>
      <c r="GK43" s="295">
        <f t="shared" ca="1" si="971"/>
        <v>4</v>
      </c>
      <c r="GL43" s="289" t="e">
        <f t="shared" ca="1" si="972"/>
        <v>#VALUE!</v>
      </c>
      <c r="GM43" s="299" t="e">
        <f t="shared" ca="1" si="973"/>
        <v>#VALUE!</v>
      </c>
      <c r="GN43" s="317" t="e">
        <f t="shared" ca="1" si="974"/>
        <v>#VALUE!</v>
      </c>
      <c r="GO43" s="305" t="e">
        <f t="shared" ca="1" si="975"/>
        <v>#VALUE!</v>
      </c>
      <c r="GP43" s="295">
        <f t="shared" ca="1" si="976"/>
        <v>4</v>
      </c>
      <c r="GQ43" s="295">
        <f t="shared" ca="1" si="977"/>
        <v>4</v>
      </c>
      <c r="GR43" s="289" t="e">
        <f t="shared" ca="1" si="978"/>
        <v>#VALUE!</v>
      </c>
      <c r="GS43" s="299" t="e">
        <f t="shared" ca="1" si="979"/>
        <v>#VALUE!</v>
      </c>
      <c r="GT43" s="320" t="e">
        <f t="shared" ca="1" si="980"/>
        <v>#VALUE!</v>
      </c>
      <c r="GU43" s="305" t="e">
        <f t="shared" ca="1" si="981"/>
        <v>#VALUE!</v>
      </c>
      <c r="GV43" s="323" t="e">
        <f ca="1">GT43+IF(COUNTIF(OFFSET($GU$4:$GU$7,$AX43,0),GU43)&gt;1,FA43*10^GV$3)</f>
        <v>#VALUE!</v>
      </c>
      <c r="GW43" s="285" t="e">
        <f t="shared" ca="1" si="982"/>
        <v>#VALUE!</v>
      </c>
      <c r="GX43" s="326" t="e">
        <f ca="1">GV43+IF(COUNTIF(OFFSET($GW$4:$GW$7,$AX43,0),GW43)&gt;1,FF43*10^GX$3)</f>
        <v>#VALUE!</v>
      </c>
      <c r="GY43" s="285" t="e">
        <f ca="1">RANK(GX43,OFFSET(GX$4:GX$7,$AX43,0))&amp;$E43</f>
        <v>#VALUE!</v>
      </c>
      <c r="GZ43"/>
      <c r="HA43"/>
      <c r="HB43"/>
      <c r="HC43"/>
      <c r="HD43"/>
      <c r="HE43"/>
      <c r="HF43"/>
      <c r="HG43"/>
      <c r="HH43"/>
    </row>
    <row r="44" spans="1:216" ht="15.75" thickBot="1" x14ac:dyDescent="0.3">
      <c r="A44" s="41">
        <v>45</v>
      </c>
      <c r="B44" s="42">
        <v>43279</v>
      </c>
      <c r="C44" s="43">
        <v>0.83333333333333337</v>
      </c>
      <c r="D44" s="44" t="s">
        <v>257</v>
      </c>
      <c r="E44" s="75" t="s">
        <v>274</v>
      </c>
      <c r="F44" s="246" t="s">
        <v>134</v>
      </c>
      <c r="G44" s="247" t="s">
        <v>155</v>
      </c>
      <c r="H44" s="56"/>
      <c r="I44" s="57"/>
      <c r="J44" s="49"/>
      <c r="K44" s="50" t="str">
        <f t="shared" si="0"/>
        <v/>
      </c>
      <c r="L44" s="51">
        <v>10</v>
      </c>
      <c r="M44" s="49"/>
      <c r="N44" s="58"/>
      <c r="O44" s="59"/>
      <c r="P44" s="61"/>
      <c r="Q44" s="371"/>
      <c r="R44" s="391"/>
      <c r="S44" s="391"/>
      <c r="T44" s="391"/>
      <c r="U44" s="391"/>
      <c r="V44" s="391"/>
      <c r="W44" s="391"/>
      <c r="X44" s="391"/>
      <c r="Y44" s="391"/>
      <c r="Z44" s="392"/>
      <c r="AA44" s="50"/>
      <c r="AB44" s="390"/>
      <c r="AC44" s="393"/>
      <c r="AD44" s="394"/>
      <c r="AE44" s="394"/>
      <c r="AF44" s="394"/>
      <c r="AG44" s="394"/>
      <c r="AH44" s="394"/>
      <c r="AI44" s="394"/>
      <c r="AJ44" s="394"/>
      <c r="AK44" s="392"/>
      <c r="AL44" s="270" t="str">
        <f t="shared" si="1"/>
        <v>Eng-Bel</v>
      </c>
      <c r="AM44" s="270" t="str">
        <f t="shared" si="2"/>
        <v/>
      </c>
      <c r="AN44" s="270" t="str">
        <f t="shared" si="2"/>
        <v/>
      </c>
      <c r="AO44" s="271" t="str">
        <f t="shared" si="27"/>
        <v/>
      </c>
      <c r="AP44" s="271" t="str">
        <f t="shared" si="28"/>
        <v/>
      </c>
      <c r="AQ44" s="271" t="str">
        <f t="shared" si="29"/>
        <v/>
      </c>
      <c r="AR44" s="271" t="str">
        <f t="shared" si="30"/>
        <v/>
      </c>
      <c r="AS44" s="271"/>
      <c r="AT44" s="271"/>
      <c r="AU44" s="271"/>
      <c r="AV44" s="271"/>
      <c r="AW44" s="271"/>
      <c r="AX44" s="272" t="str">
        <f t="shared" si="3"/>
        <v/>
      </c>
      <c r="AY44" s="271"/>
      <c r="AZ44" s="271"/>
      <c r="BA44" s="271"/>
      <c r="BB44" s="271"/>
      <c r="BC44" s="271"/>
      <c r="BD44" s="271"/>
      <c r="BE44" s="271"/>
      <c r="BF44" s="271"/>
      <c r="BG44" s="271"/>
      <c r="BH44" s="271"/>
      <c r="BI44" s="271"/>
      <c r="BJ44" s="271"/>
      <c r="BK44" s="271"/>
      <c r="BL44" s="271"/>
      <c r="BM44" s="271"/>
      <c r="BN44" s="271"/>
      <c r="BO44"/>
      <c r="BQ44" s="170" t="str">
        <f t="shared" ref="BQ44" ca="1" si="983">IF(COUNTA(BQ40:BQ43)*(COUNTA(BQ40:BQ43)+1)/2=SUM(BQ40:BQ43),"OK","NIET OK")</f>
        <v>NIET OK</v>
      </c>
      <c r="BR44" s="278"/>
      <c r="BS44" s="171" t="str">
        <f t="shared" ref="BS44" ca="1" si="984">IF(COUNTA(BS40:BS43)*(COUNTA(BS40:BS43)+1)/2=SUM(BS40:BS43),"OK","NIET OK")</f>
        <v>NIET OK</v>
      </c>
      <c r="BT44" s="296"/>
      <c r="BU44" s="296"/>
      <c r="BV44" s="172"/>
      <c r="BW44" s="172"/>
      <c r="BX44" s="173"/>
      <c r="BY44" s="171" t="e">
        <f t="shared" ref="BY44" ca="1" si="985">IF(COUNTA(BY40:BY43)*(COUNTA(BY40:BY43)+1)/2=SUM(BY40:BY43),"OK","NIET OK")</f>
        <v>#VALUE!</v>
      </c>
      <c r="BZ44" s="296"/>
      <c r="CA44" s="296"/>
      <c r="CB44" s="172"/>
      <c r="CC44" s="172"/>
      <c r="CD44" s="173"/>
      <c r="CE44" s="171" t="e">
        <f t="shared" ref="CE44" ca="1" si="986">IF(COUNTA(CE40:CE43)*(COUNTA(CE40:CE43)+1)/2=SUM(CE40:CE43),"OK","NIET OK")</f>
        <v>#VALUE!</v>
      </c>
      <c r="CF44" s="296"/>
      <c r="CG44" s="296"/>
      <c r="CH44" s="172"/>
      <c r="CI44" s="172"/>
      <c r="CJ44" s="173"/>
      <c r="CK44" s="171" t="e">
        <f t="shared" ref="CK44" ca="1" si="987">IF(COUNTA(CK40:CK43)*(COUNTA(CK40:CK43)+1)/2=SUM(CK40:CK43),"OK","NIET OK")</f>
        <v>#VALUE!</v>
      </c>
      <c r="CL44" s="296"/>
      <c r="CM44" s="296"/>
      <c r="CN44" s="172"/>
      <c r="CO44" s="172"/>
      <c r="CP44" s="173"/>
      <c r="CQ44" s="171" t="e">
        <f t="shared" ref="CQ44" ca="1" si="988">IF(COUNTA(CQ40:CQ43)*(COUNTA(CQ40:CQ43)+1)/2=SUM(CQ40:CQ43),"OK","NIET OK")</f>
        <v>#VALUE!</v>
      </c>
      <c r="CR44" s="296"/>
      <c r="CS44" s="296"/>
      <c r="CT44" s="172"/>
      <c r="CU44" s="172"/>
      <c r="CV44" s="173"/>
      <c r="CW44" s="171" t="e">
        <f t="shared" ref="CW44" ca="1" si="989">IF(COUNTA(CW40:CW43)*(COUNTA(CW40:CW43)+1)/2=SUM(CW40:CW43),"OK","NIET OK")</f>
        <v>#VALUE!</v>
      </c>
      <c r="CX44" s="296"/>
      <c r="CY44" s="296"/>
      <c r="CZ44" s="172"/>
      <c r="DA44" s="172"/>
      <c r="DB44" s="173"/>
      <c r="DC44" s="171" t="e">
        <f t="shared" ref="DC44" ca="1" si="990">IF(COUNTA(DC40:DC43)*(COUNTA(DC40:DC43)+1)/2=SUM(DC40:DC43),"OK","NIET OK")</f>
        <v>#VALUE!</v>
      </c>
      <c r="DD44" s="185"/>
      <c r="DE44" s="181" t="e">
        <f t="shared" ref="DE44" ca="1" si="991">IF(COUNTA(DE40:DE43)*(COUNTA(DE40:DE43)+1)/2=SUM(DE40:DE43),"OK","NIET OK")</f>
        <v>#VALUE!</v>
      </c>
      <c r="DF44" s="189"/>
      <c r="DG44" s="181" t="e">
        <f t="shared" ref="DG44" ca="1" si="992">IF(COUNTA(DG40:DG43)*(COUNTA(DG40:DG43)+1)/2=SUM(VALUE(LEFT(DG40)),VALUE(LEFT(DG41)),VALUE(LEFT(DG42)),VALUE(LEFT(DG43))),"OK","NIET OK")</f>
        <v>#VALUE!</v>
      </c>
      <c r="DH44" s="348"/>
      <c r="DI44" s="349"/>
      <c r="DJ44" s="349"/>
      <c r="DK44" s="349"/>
      <c r="DL44" s="349"/>
      <c r="DM44" s="350"/>
      <c r="DN44" s="351"/>
      <c r="DO44" s="351"/>
      <c r="DP44" s="351" t="str">
        <f ca="1">IFERROR(OFFSET($Q$51,MATCH(LEFT($DN44),$Q$52:$Q$57,0),MATCH(VALUE(RIGHT($DN44)),$R$51:$Z$51,0)),"")</f>
        <v/>
      </c>
      <c r="DQ44" s="351"/>
      <c r="DR44" s="353"/>
      <c r="DS44" s="201"/>
      <c r="DT44" s="204"/>
      <c r="DU44" s="204"/>
      <c r="DV44" s="204"/>
      <c r="DW44" s="204"/>
      <c r="DX44" s="195"/>
      <c r="DY44" s="156"/>
      <c r="DZ44" s="156"/>
      <c r="EA44" s="156" t="str">
        <f ca="1">IFERROR(OFFSET($Q$51,MATCH(LEFT($DN44),$Q$52:$Q$57,0),MATCH(VALUE(RIGHT($DN44)),$R$51:$Z$51,0)),"")</f>
        <v/>
      </c>
      <c r="EB44" s="156" t="str">
        <f t="shared" ca="1" si="70"/>
        <v/>
      </c>
      <c r="EC44" s="156" t="str">
        <f ca="1">IF(OR(AC44&lt;1,EB44=""),"",IF(LEFT(EB44,3)="Noo","NIe",LEFT(EB44,3))&amp;IF(ISERROR(MATCH(EB44,$Q:$Q,0)),"?",""))</f>
        <v/>
      </c>
      <c r="ED44" s="270" t="str">
        <f t="shared" si="4"/>
        <v>Eng-Bel</v>
      </c>
      <c r="EE44" s="270" t="str">
        <f t="shared" si="5"/>
        <v/>
      </c>
      <c r="EF44" s="270" t="str">
        <f t="shared" si="5"/>
        <v/>
      </c>
      <c r="EG44" s="271" t="str">
        <f t="shared" si="6"/>
        <v/>
      </c>
      <c r="EH44" s="271" t="str">
        <f t="shared" si="7"/>
        <v/>
      </c>
      <c r="EI44" s="271" t="str">
        <f t="shared" si="8"/>
        <v/>
      </c>
      <c r="EJ44" s="271" t="str">
        <f t="shared" si="71"/>
        <v/>
      </c>
      <c r="EK44" s="271"/>
      <c r="EL44" s="271"/>
      <c r="EM44" s="271"/>
      <c r="EN44" s="271"/>
      <c r="EO44" s="271"/>
      <c r="EP44" s="272" t="str">
        <f t="shared" si="9"/>
        <v/>
      </c>
      <c r="EQ44" s="271"/>
      <c r="ER44" s="271"/>
      <c r="ES44" s="271"/>
      <c r="ET44" s="271"/>
      <c r="EU44" s="271"/>
      <c r="EV44" s="271"/>
      <c r="EW44" s="271"/>
      <c r="EX44" s="271"/>
      <c r="EY44" s="271"/>
      <c r="EZ44" s="271"/>
      <c r="FA44" s="271"/>
      <c r="FB44" s="271"/>
      <c r="FC44" s="271"/>
      <c r="FD44" s="271"/>
      <c r="FE44" s="271"/>
      <c r="FF44" s="271"/>
      <c r="FG44"/>
      <c r="FI44" s="170" t="str">
        <f t="shared" ref="FI44" ca="1" si="993">IF(COUNTA(FI40:FI43)*(COUNTA(FI40:FI43)+1)/2=SUM(FI40:FI43),"OK","NIET OK")</f>
        <v>NIET OK</v>
      </c>
      <c r="FJ44" s="278"/>
      <c r="FK44" s="171" t="str">
        <f t="shared" ref="FK44" ca="1" si="994">IF(COUNTA(FK40:FK43)*(COUNTA(FK40:FK43)+1)/2=SUM(FK40:FK43),"OK","NIET OK")</f>
        <v>NIET OK</v>
      </c>
      <c r="FL44" s="296"/>
      <c r="FM44" s="296"/>
      <c r="FN44" s="172"/>
      <c r="FO44" s="172"/>
      <c r="FP44" s="173"/>
      <c r="FQ44" s="171" t="e">
        <f t="shared" ref="FQ44" ca="1" si="995">IF(COUNTA(FQ40:FQ43)*(COUNTA(FQ40:FQ43)+1)/2=SUM(FQ40:FQ43),"OK","NIET OK")</f>
        <v>#VALUE!</v>
      </c>
      <c r="FR44" s="296"/>
      <c r="FS44" s="296"/>
      <c r="FT44" s="172"/>
      <c r="FU44" s="172"/>
      <c r="FV44" s="173"/>
      <c r="FW44" s="171" t="e">
        <f t="shared" ref="FW44" ca="1" si="996">IF(COUNTA(FW40:FW43)*(COUNTA(FW40:FW43)+1)/2=SUM(FW40:FW43),"OK","NIET OK")</f>
        <v>#VALUE!</v>
      </c>
      <c r="FX44" s="296"/>
      <c r="FY44" s="296"/>
      <c r="FZ44" s="172"/>
      <c r="GA44" s="172"/>
      <c r="GB44" s="173"/>
      <c r="GC44" s="171" t="e">
        <f t="shared" ref="GC44" ca="1" si="997">IF(COUNTA(GC40:GC43)*(COUNTA(GC40:GC43)+1)/2=SUM(GC40:GC43),"OK","NIET OK")</f>
        <v>#VALUE!</v>
      </c>
      <c r="GD44" s="296"/>
      <c r="GE44" s="296"/>
      <c r="GF44" s="172"/>
      <c r="GG44" s="172"/>
      <c r="GH44" s="173"/>
      <c r="GI44" s="171" t="e">
        <f t="shared" ref="GI44" ca="1" si="998">IF(COUNTA(GI40:GI43)*(COUNTA(GI40:GI43)+1)/2=SUM(GI40:GI43),"OK","NIET OK")</f>
        <v>#VALUE!</v>
      </c>
      <c r="GJ44" s="296"/>
      <c r="GK44" s="296"/>
      <c r="GL44" s="172"/>
      <c r="GM44" s="172"/>
      <c r="GN44" s="173"/>
      <c r="GO44" s="171" t="e">
        <f t="shared" ref="GO44" ca="1" si="999">IF(COUNTA(GO40:GO43)*(COUNTA(GO40:GO43)+1)/2=SUM(GO40:GO43),"OK","NIET OK")</f>
        <v>#VALUE!</v>
      </c>
      <c r="GP44" s="296"/>
      <c r="GQ44" s="296"/>
      <c r="GR44" s="172"/>
      <c r="GS44" s="172"/>
      <c r="GT44" s="173"/>
      <c r="GU44" s="171" t="e">
        <f t="shared" ref="GU44" ca="1" si="1000">IF(COUNTA(GU40:GU43)*(COUNTA(GU40:GU43)+1)/2=SUM(GU40:GU43),"OK","NIET OK")</f>
        <v>#VALUE!</v>
      </c>
      <c r="GV44" s="185"/>
      <c r="GW44" s="181" t="e">
        <f t="shared" ref="GW44" ca="1" si="1001">IF(COUNTA(GW40:GW43)*(COUNTA(GW40:GW43)+1)/2=SUM(GW40:GW43),"OK","NIET OK")</f>
        <v>#VALUE!</v>
      </c>
      <c r="GX44" s="189"/>
      <c r="GY44" s="181" t="e">
        <f t="shared" ref="GY44" ca="1" si="1002">IF(COUNTA(GY40:GY43)*(COUNTA(GY40:GY43)+1)/2=SUM(VALUE(LEFT(GY40)),VALUE(LEFT(GY41)),VALUE(LEFT(GY42)),VALUE(LEFT(GY43))),"OK","NIET OK")</f>
        <v>#VALUE!</v>
      </c>
      <c r="GZ44"/>
      <c r="HA44"/>
      <c r="HB44"/>
      <c r="HC44"/>
      <c r="HD44"/>
      <c r="HE44"/>
      <c r="HF44"/>
      <c r="HG44"/>
      <c r="HH44"/>
    </row>
    <row r="45" spans="1:216" x14ac:dyDescent="0.25">
      <c r="A45" s="41">
        <v>16</v>
      </c>
      <c r="B45" s="42">
        <v>43270</v>
      </c>
      <c r="C45" s="43">
        <v>0.58333333333333337</v>
      </c>
      <c r="D45" s="44" t="s">
        <v>256</v>
      </c>
      <c r="E45" s="73" t="s">
        <v>275</v>
      </c>
      <c r="F45" s="248" t="s">
        <v>278</v>
      </c>
      <c r="G45" s="249" t="s">
        <v>279</v>
      </c>
      <c r="H45" s="65"/>
      <c r="I45" s="48"/>
      <c r="J45" s="49"/>
      <c r="K45" s="50" t="str">
        <f t="shared" si="0"/>
        <v/>
      </c>
      <c r="L45" s="51">
        <v>10</v>
      </c>
      <c r="M45" s="49"/>
      <c r="N45" s="66"/>
      <c r="O45" s="53"/>
      <c r="P45" s="61"/>
      <c r="Q45" s="374"/>
      <c r="R45" s="395"/>
      <c r="S45" s="395"/>
      <c r="T45" s="395"/>
      <c r="U45" s="395"/>
      <c r="V45" s="395"/>
      <c r="W45" s="395"/>
      <c r="X45" s="395"/>
      <c r="Y45" s="395"/>
      <c r="Z45" s="396"/>
      <c r="AA45" s="50"/>
      <c r="AB45" s="390"/>
      <c r="AC45" s="397"/>
      <c r="AD45" s="398"/>
      <c r="AE45" s="398"/>
      <c r="AF45" s="398"/>
      <c r="AG45" s="398"/>
      <c r="AH45" s="398"/>
      <c r="AI45" s="398"/>
      <c r="AJ45" s="398"/>
      <c r="AK45" s="396"/>
      <c r="AL45" s="270" t="str">
        <f t="shared" si="1"/>
        <v>Col-Jap</v>
      </c>
      <c r="AM45" s="270" t="str">
        <f t="shared" si="2"/>
        <v/>
      </c>
      <c r="AN45" s="270" t="str">
        <f t="shared" si="2"/>
        <v/>
      </c>
      <c r="AO45" s="271" t="str">
        <f t="shared" si="27"/>
        <v/>
      </c>
      <c r="AP45" s="271" t="str">
        <f t="shared" si="28"/>
        <v/>
      </c>
      <c r="AQ45" s="271" t="str">
        <f t="shared" si="29"/>
        <v/>
      </c>
      <c r="AR45" s="271" t="str">
        <f t="shared" si="30"/>
        <v/>
      </c>
      <c r="AS45" s="271"/>
      <c r="AT45" s="272" t="str">
        <f t="shared" ref="AT45" si="1003">$AS46</f>
        <v>Pol</v>
      </c>
      <c r="AU45" s="271" t="str">
        <f t="shared" ref="AU45" si="1004">$AS47</f>
        <v>Sen</v>
      </c>
      <c r="AV45" s="271" t="str">
        <f t="shared" ref="AV45" si="1005">$AS48</f>
        <v>Col</v>
      </c>
      <c r="AW45" s="271" t="str">
        <f t="shared" ref="AW45" si="1006">$AS49</f>
        <v>Jap</v>
      </c>
      <c r="AX45" s="272" t="str">
        <f t="shared" si="3"/>
        <v/>
      </c>
      <c r="AY45" s="272"/>
      <c r="AZ45" s="272" t="str">
        <f t="shared" ref="AZ45" si="1007">$AS46</f>
        <v>Pol</v>
      </c>
      <c r="BA45" s="271" t="str">
        <f t="shared" ref="BA45" si="1008">$AS47</f>
        <v>Sen</v>
      </c>
      <c r="BB45" s="271" t="str">
        <f t="shared" ref="BB45" si="1009">$AS48</f>
        <v>Col</v>
      </c>
      <c r="BC45" s="271" t="str">
        <f t="shared" ref="BC45" si="1010">$AS49</f>
        <v>Jap</v>
      </c>
      <c r="BD45" s="273"/>
      <c r="BE45" s="272" t="str">
        <f t="shared" ref="BE45" si="1011">$AS46</f>
        <v>Pol</v>
      </c>
      <c r="BF45" s="271" t="str">
        <f t="shared" ref="BF45" si="1012">$AS47</f>
        <v>Sen</v>
      </c>
      <c r="BG45" s="271" t="str">
        <f t="shared" ref="BG45" si="1013">$AS48</f>
        <v>Col</v>
      </c>
      <c r="BH45" s="271" t="str">
        <f t="shared" ref="BH45" si="1014">$AS49</f>
        <v>Jap</v>
      </c>
      <c r="BI45" s="273"/>
      <c r="BJ45" s="272" t="str">
        <f t="shared" ref="BJ45" si="1015">$AS46</f>
        <v>Pol</v>
      </c>
      <c r="BK45" s="271" t="str">
        <f t="shared" ref="BK45" si="1016">$AS47</f>
        <v>Sen</v>
      </c>
      <c r="BL45" s="271" t="str">
        <f t="shared" ref="BL45" si="1017">$AS48</f>
        <v>Col</v>
      </c>
      <c r="BM45" s="271" t="str">
        <f t="shared" ref="BM45" si="1018">$AS49</f>
        <v>Jap</v>
      </c>
      <c r="BN45" s="273"/>
      <c r="BO45"/>
      <c r="BR45" s="279"/>
      <c r="BT45" s="297"/>
      <c r="BU45" s="297"/>
      <c r="BZ45" s="297"/>
      <c r="CA45" s="290"/>
      <c r="CF45" s="297"/>
      <c r="CG45" s="290"/>
      <c r="CL45" s="297"/>
      <c r="CM45" s="290"/>
      <c r="CR45" s="297"/>
      <c r="CS45" s="290"/>
      <c r="CX45" s="297"/>
      <c r="CY45" s="290"/>
      <c r="DH45" s="348"/>
      <c r="DI45" s="349"/>
      <c r="DJ45" s="349"/>
      <c r="DK45" s="349"/>
      <c r="DL45" s="349"/>
      <c r="DM45" s="350"/>
      <c r="DN45" s="351"/>
      <c r="DO45" s="351"/>
      <c r="DP45" s="351" t="str">
        <f ca="1">IFERROR(OFFSET($Q$51,MATCH(LEFT($DN45),$Q$52:$Q$57,0),MATCH(VALUE(RIGHT($DN45)),$R$51:$Z$51,0)),"")</f>
        <v/>
      </c>
      <c r="DQ45" s="351" t="str">
        <f t="shared" ref="DQ45:DQ49" ca="1" si="1019">DP45</f>
        <v/>
      </c>
      <c r="DR45" s="353" t="str">
        <f ca="1">IF(OR(R45&lt;1,DQ45=""),"",IF(LEFT(DQ45,3)="Noo","NIe",LEFT(DQ45,3))&amp;IF(ISERROR(MATCH(DQ45,$Q:$Q,0)),"?",""))</f>
        <v/>
      </c>
      <c r="DS45" s="201"/>
      <c r="DT45" s="204"/>
      <c r="DU45" s="204"/>
      <c r="DV45" s="204"/>
      <c r="DW45" s="204"/>
      <c r="DX45" s="195"/>
      <c r="DY45" s="156"/>
      <c r="DZ45" s="156"/>
      <c r="EA45" s="156" t="str">
        <f ca="1">IFERROR(OFFSET($Q$51,MATCH(LEFT($DN45),$Q$52:$Q$57,0),MATCH(VALUE(RIGHT($DN45)),$R$51:$Z$51,0)),"")</f>
        <v/>
      </c>
      <c r="EB45" s="156" t="str">
        <f t="shared" ca="1" si="70"/>
        <v/>
      </c>
      <c r="EC45" s="156" t="str">
        <f ca="1">IF(OR(AC45&lt;1,EB45=""),"",IF(LEFT(EB45,3)="Noo","NIe",LEFT(EB45,3))&amp;IF(ISERROR(MATCH(EB45,$Q:$Q,0)),"?",""))</f>
        <v/>
      </c>
      <c r="ED45" s="270" t="str">
        <f t="shared" si="4"/>
        <v>Col-Jap</v>
      </c>
      <c r="EE45" s="270" t="str">
        <f t="shared" si="5"/>
        <v/>
      </c>
      <c r="EF45" s="270" t="str">
        <f t="shared" si="5"/>
        <v/>
      </c>
      <c r="EG45" s="271" t="str">
        <f t="shared" si="6"/>
        <v/>
      </c>
      <c r="EH45" s="271" t="str">
        <f t="shared" si="7"/>
        <v/>
      </c>
      <c r="EI45" s="271" t="str">
        <f t="shared" si="8"/>
        <v/>
      </c>
      <c r="EJ45" s="271" t="str">
        <f t="shared" si="71"/>
        <v/>
      </c>
      <c r="EK45" s="271"/>
      <c r="EL45" s="272" t="str">
        <f t="shared" ref="EL45" si="1020">$AS46</f>
        <v>Pol</v>
      </c>
      <c r="EM45" s="271" t="str">
        <f t="shared" ref="EM45" si="1021">$AS47</f>
        <v>Sen</v>
      </c>
      <c r="EN45" s="271" t="str">
        <f t="shared" ref="EN45" si="1022">$AS48</f>
        <v>Col</v>
      </c>
      <c r="EO45" s="271" t="str">
        <f t="shared" ref="EO45" si="1023">$AS49</f>
        <v>Jap</v>
      </c>
      <c r="EP45" s="272" t="str">
        <f t="shared" si="9"/>
        <v/>
      </c>
      <c r="EQ45" s="272"/>
      <c r="ER45" s="272" t="str">
        <f t="shared" ref="ER45" si="1024">$AS46</f>
        <v>Pol</v>
      </c>
      <c r="ES45" s="271" t="str">
        <f t="shared" ref="ES45" si="1025">$AS47</f>
        <v>Sen</v>
      </c>
      <c r="ET45" s="271" t="str">
        <f t="shared" ref="ET45" si="1026">$AS48</f>
        <v>Col</v>
      </c>
      <c r="EU45" s="271" t="str">
        <f t="shared" ref="EU45" si="1027">$AS49</f>
        <v>Jap</v>
      </c>
      <c r="EV45" s="273"/>
      <c r="EW45" s="272" t="str">
        <f t="shared" ref="EW45" si="1028">$AS46</f>
        <v>Pol</v>
      </c>
      <c r="EX45" s="271" t="str">
        <f t="shared" ref="EX45" si="1029">$AS47</f>
        <v>Sen</v>
      </c>
      <c r="EY45" s="271" t="str">
        <f t="shared" ref="EY45" si="1030">$AS48</f>
        <v>Col</v>
      </c>
      <c r="EZ45" s="271" t="str">
        <f t="shared" ref="EZ45" si="1031">$AS49</f>
        <v>Jap</v>
      </c>
      <c r="FA45" s="273"/>
      <c r="FB45" s="272" t="str">
        <f t="shared" ref="FB45" si="1032">$AS46</f>
        <v>Pol</v>
      </c>
      <c r="FC45" s="271" t="str">
        <f t="shared" ref="FC45" si="1033">$AS47</f>
        <v>Sen</v>
      </c>
      <c r="FD45" s="271" t="str">
        <f t="shared" ref="FD45" si="1034">$AS48</f>
        <v>Col</v>
      </c>
      <c r="FE45" s="271" t="str">
        <f t="shared" ref="FE45" si="1035">$AS49</f>
        <v>Jap</v>
      </c>
      <c r="FF45" s="273"/>
      <c r="FG45"/>
      <c r="FJ45" s="279"/>
      <c r="FL45" s="297"/>
      <c r="FM45" s="297"/>
      <c r="FR45" s="297"/>
      <c r="FS45" s="290"/>
      <c r="FX45" s="297"/>
      <c r="FY45" s="290"/>
      <c r="GD45" s="297"/>
      <c r="GE45" s="290"/>
      <c r="GJ45" s="297"/>
      <c r="GK45" s="290"/>
      <c r="GP45" s="297"/>
      <c r="GQ45" s="290"/>
      <c r="GZ45"/>
      <c r="HA45"/>
      <c r="HB45"/>
      <c r="HC45"/>
      <c r="HD45"/>
      <c r="HE45"/>
      <c r="HF45"/>
      <c r="HG45"/>
      <c r="HH45"/>
    </row>
    <row r="46" spans="1:216" x14ac:dyDescent="0.25">
      <c r="A46" s="41">
        <v>15</v>
      </c>
      <c r="B46" s="42">
        <v>43270</v>
      </c>
      <c r="C46" s="43">
        <v>0.70833333333333337</v>
      </c>
      <c r="D46" s="44" t="s">
        <v>248</v>
      </c>
      <c r="E46" s="74" t="s">
        <v>275</v>
      </c>
      <c r="F46" s="250" t="s">
        <v>142</v>
      </c>
      <c r="G46" s="251" t="s">
        <v>280</v>
      </c>
      <c r="H46" s="56"/>
      <c r="I46" s="57"/>
      <c r="J46" s="49"/>
      <c r="K46" s="50" t="str">
        <f t="shared" si="0"/>
        <v/>
      </c>
      <c r="L46" s="51">
        <v>10</v>
      </c>
      <c r="M46" s="49"/>
      <c r="N46" s="58"/>
      <c r="O46" s="59"/>
      <c r="P46" s="68" t="s">
        <v>285</v>
      </c>
      <c r="Q46" s="261" t="s">
        <v>142</v>
      </c>
      <c r="R46" s="382">
        <f t="shared" ref="R46:R49" ca="1" si="1036">COUNT(AZ46:BC46)</f>
        <v>0</v>
      </c>
      <c r="S46" s="382">
        <f t="shared" ca="1" si="124"/>
        <v>0</v>
      </c>
      <c r="T46" s="382">
        <f t="shared" ca="1" si="125"/>
        <v>0</v>
      </c>
      <c r="U46" s="382">
        <f t="shared" ca="1" si="126"/>
        <v>0</v>
      </c>
      <c r="V46" s="383">
        <f t="shared" ref="V46:V49" ca="1" si="1037">BD46</f>
        <v>0</v>
      </c>
      <c r="W46" s="384">
        <f t="shared" ref="W46:W49" ca="1" si="1038">BN46</f>
        <v>0</v>
      </c>
      <c r="X46" s="385">
        <f t="shared" ca="1" si="129"/>
        <v>0</v>
      </c>
      <c r="Y46" s="386">
        <f t="shared" ref="Y46:Y49" ca="1" si="1039">BI46</f>
        <v>0</v>
      </c>
      <c r="Z46" s="387" t="str">
        <f ca="1">IF(SUM(OFFSET(R$4:R$7,$AX46,0))=0,"",IFERROR(DG46,"")&amp;IF(SUM(OFFSET(R$4:R$7,$AX46,0))&lt;12,"?",""))</f>
        <v/>
      </c>
      <c r="AA46" s="50" t="str">
        <f ca="1">IF(AK46="","",(IF(V46=AG46,1)+IF(W46=AH46,1)+IF(X46=AI46,1)+IF(Y46=AJ46,1)+IF(Z46=AK46,1))/5*AB46)</f>
        <v/>
      </c>
      <c r="AB46" s="390">
        <v>5</v>
      </c>
      <c r="AC46" s="388">
        <f t="shared" ca="1" si="131"/>
        <v>0</v>
      </c>
      <c r="AD46" s="382">
        <f t="shared" ca="1" si="132"/>
        <v>0</v>
      </c>
      <c r="AE46" s="382">
        <f t="shared" ca="1" si="133"/>
        <v>0</v>
      </c>
      <c r="AF46" s="382">
        <f t="shared" ca="1" si="134"/>
        <v>0</v>
      </c>
      <c r="AG46" s="383">
        <f t="shared" ca="1" si="135"/>
        <v>0</v>
      </c>
      <c r="AH46" s="384">
        <f t="shared" ca="1" si="136"/>
        <v>0</v>
      </c>
      <c r="AI46" s="385">
        <f t="shared" ref="AI46:AI49" ca="1" si="1040">AH46-AJ46</f>
        <v>0</v>
      </c>
      <c r="AJ46" s="386">
        <f t="shared" ca="1" si="138"/>
        <v>0</v>
      </c>
      <c r="AK46" s="389" t="str">
        <f ca="1">IF(SUM(OFFSET(AC$4:AC$7,$AX46,0))=0,"",IFERROR($GY46,"")&amp;IF(SUM(OFFSET(AC$4:AC$7,$AX46,0))&lt;12,"?",""))</f>
        <v/>
      </c>
      <c r="AL46" s="270" t="str">
        <f t="shared" si="1"/>
        <v>Pol-Sen</v>
      </c>
      <c r="AM46" s="270" t="str">
        <f t="shared" si="2"/>
        <v/>
      </c>
      <c r="AN46" s="270" t="str">
        <f t="shared" si="2"/>
        <v/>
      </c>
      <c r="AO46" s="271" t="str">
        <f t="shared" si="27"/>
        <v/>
      </c>
      <c r="AP46" s="271" t="str">
        <f t="shared" si="28"/>
        <v/>
      </c>
      <c r="AQ46" s="271" t="str">
        <f t="shared" si="29"/>
        <v/>
      </c>
      <c r="AR46" s="271" t="str">
        <f t="shared" si="30"/>
        <v/>
      </c>
      <c r="AS46" s="274" t="str">
        <f t="shared" si="445"/>
        <v>Pol</v>
      </c>
      <c r="AT46" s="272" t="str">
        <f t="shared" ref="AT46:AW49" ca="1" si="1041">IFERROR(VLOOKUP($AS46&amp;"-"&amp;OFFSET(AT$3,MATCH($E46,$E:$E,0)-MATCH($E$4,$E:$E,0),0),$AL:$AR,4,0),"")</f>
        <v/>
      </c>
      <c r="AU46" s="271" t="str">
        <f t="shared" ca="1" si="1041"/>
        <v/>
      </c>
      <c r="AV46" s="271" t="str">
        <f t="shared" ca="1" si="1041"/>
        <v/>
      </c>
      <c r="AW46" s="271" t="str">
        <f t="shared" ca="1" si="1041"/>
        <v/>
      </c>
      <c r="AX46" s="272">
        <f t="shared" si="3"/>
        <v>42</v>
      </c>
      <c r="AY46" s="272">
        <v>1</v>
      </c>
      <c r="AZ46" s="272" t="str">
        <f t="shared" ref="AZ46:BC49" ca="1" si="1042">IFERROR(VLOOKUP($AS46&amp;"-"&amp;OFFSET(AZ$3,MATCH($E46,$E:$E,0)-MATCH($E$4,$E:$E,0),0),$AL:$AR,5,0),"")</f>
        <v/>
      </c>
      <c r="BA46" s="271" t="str">
        <f t="shared" ca="1" si="1042"/>
        <v/>
      </c>
      <c r="BB46" s="271" t="str">
        <f t="shared" ca="1" si="1042"/>
        <v/>
      </c>
      <c r="BC46" s="271" t="str">
        <f t="shared" ca="1" si="1042"/>
        <v/>
      </c>
      <c r="BD46" s="273">
        <f t="shared" ref="BD46:BD49" ca="1" si="1043">SUM(AZ46:BC46)</f>
        <v>0</v>
      </c>
      <c r="BE46" s="272" t="str">
        <f t="shared" ref="BE46:BH49" ca="1" si="1044">IFERROR(VLOOKUP($AS46&amp;"-"&amp;OFFSET(BE$3,MATCH($E46,$E:$E,0)-MATCH($E$4,$E:$E,0),0),$AL:$AR,6,0),"")</f>
        <v/>
      </c>
      <c r="BF46" s="271" t="str">
        <f t="shared" ca="1" si="1044"/>
        <v/>
      </c>
      <c r="BG46" s="271" t="str">
        <f t="shared" ca="1" si="1044"/>
        <v/>
      </c>
      <c r="BH46" s="271" t="str">
        <f t="shared" ca="1" si="1044"/>
        <v/>
      </c>
      <c r="BI46" s="273">
        <f t="shared" ref="BI46:BI49" ca="1" si="1045">SUM(BE46:BH46)</f>
        <v>0</v>
      </c>
      <c r="BJ46" s="272" t="str">
        <f t="shared" ref="BJ46:BM49" ca="1" si="1046">IFERROR(VLOOKUP($AS46&amp;"-"&amp;OFFSET(BJ$3,MATCH($E46,$E:$E,0)-MATCH($E$4,$E:$E,0),0),$AL:$AR,2,0),"")</f>
        <v/>
      </c>
      <c r="BK46" s="271" t="str">
        <f t="shared" ca="1" si="1046"/>
        <v/>
      </c>
      <c r="BL46" s="271" t="str">
        <f t="shared" ca="1" si="1046"/>
        <v/>
      </c>
      <c r="BM46" s="271" t="str">
        <f t="shared" ca="1" si="1046"/>
        <v/>
      </c>
      <c r="BN46" s="273">
        <f t="shared" ref="BN46:BN49" ca="1" si="1047">SUM(BJ46:BM46)</f>
        <v>0</v>
      </c>
      <c r="BO46"/>
      <c r="BQ46" s="275">
        <f t="shared" ref="BQ46:BQ49" ca="1" si="1048">RANK($BD46,OFFSET($BD$4:$BD$7,$AX46,0),0)</f>
        <v>1</v>
      </c>
      <c r="BR46" s="280">
        <f ca="1">BD46+(IF(COUNTIF(OFFSET($BQ$4:$BQ$7,$AX46,0),$BQ46)&gt;1,IF($R46&gt;0,(MAX(OFFSET($R$4:$R$7,$AX46,0))-$R46)*0.1,)))*10^BR$3</f>
        <v>0</v>
      </c>
      <c r="BS46" s="303">
        <f t="shared" ref="BS46:BS49" ca="1" si="1049">RANK($BR46,OFFSET($BR$4:$BR$7,$AX46,0),0)</f>
        <v>1</v>
      </c>
      <c r="BT46" s="293">
        <f t="shared" ref="BT46:BT49" ca="1" si="1050">COUNTIF(OFFSET(BS$4:BS$7,$AX46,0),BS46)</f>
        <v>4</v>
      </c>
      <c r="BU46" s="293">
        <f t="shared" ref="BU46:BU49" ca="1" si="1051">COUNTIF(OFFSET(BS46,1-$AY46,0,$AY46),BS46)</f>
        <v>1</v>
      </c>
      <c r="BV46" s="287" t="str">
        <f t="shared" ref="BV46:BV49" ca="1" si="1052">IF(COUNTIF(OFFSET(BS$4:BS$7,$AX46,0),BS46)&gt;1,       TEXT(BT46,"00")&amp;" x "&amp;TEXT(BS46,"00")&amp;"e - "&amp;       TEXT(BU46,"00"),"")</f>
        <v>04 x 01e - 01</v>
      </c>
      <c r="BW46" s="281" t="str">
        <f t="shared" ref="BW46:BW49" ca="1" si="1053">IF(BV46="","",
IF(BT46=2,MATCH(LEFT(BV46,LEN(BV46)-2)&amp;TEXT(IF(VALUE(RIGHT(BV46,2))&gt;1,1,2),"00"),OFFSET(BV46,1-$AY46,0,4),0),"")&amp;
IF(BT46=3,MATCH(LEFT(BV46,LEN(BV46)-2)&amp;TEXT(IF(VALUE(RIGHT(BV46,2))&gt;1,1,2),"00"),OFFSET(BV46,1-$AY46,0,4),0)&amp;"/"&amp;
                      MATCH(LEFT(BV46,LEN(BV46)-2)&amp;TEXT(IF(VALUE(RIGHT(BV46,2))&gt;2,2,3),"00"),OFFSET(BV46,1-$AY46,0,4),0),"")&amp;
IF(BT46=4,MATCH(LEFT(BV46,LEN(BV46)-2)&amp;TEXT(IF(VALUE(RIGHT(BV46,2))&gt;1,1,2),"00"),OFFSET(BV46,1-$AY46,0,4),0)&amp;"/"&amp;
                      MATCH(LEFT(BV46,LEN(BV46)-2)&amp;TEXT(IF(VALUE(RIGHT(BV46,2))&gt;2,2,3),"00"),OFFSET(BV46,1-$AY46,0,4),0)&amp;"/"&amp;
                      MATCH(LEFT(BV46,LEN(BV46)-2)&amp;TEXT(IF(VALUE(RIGHT(BV46,2))&gt;3,3,4),"00"),OFFSET(BV46,1-$AY46,0,4),0),""))</f>
        <v>2/3/4</v>
      </c>
      <c r="BX46" s="300" t="e">
        <f t="shared" ref="BX46:BX49" ca="1" si="1054">BR46+(
IF(BT46=2,OFFSET($AZ46,0,BW46-1))+
IF(BT46=3,OFFSET($AZ46,0,VALUE(MID(BW46,1,1))-1)+
                     OFFSET($AZ46,0,VALUE(MID(BW46,3,1))-1))+
IF(BT46=4,OFFSET($AZ46,0,VALUE(MID(BW46,1,1))-1)+
                     OFFSET($AZ46,0,VALUE(MID(BW46,3,1))-1)+
                     OFFSET($AZ46,0,VALUE(MID(BW46,5,1))-1))
)*10^BX$3</f>
        <v>#VALUE!</v>
      </c>
      <c r="BY46" s="303" t="e">
        <f t="shared" ref="BY46:BY49" ca="1" si="1055">RANK(BX46,OFFSET(BX$4:BX$7,$AX46,0))</f>
        <v>#VALUE!</v>
      </c>
      <c r="BZ46" s="293">
        <f t="shared" ref="BZ46:BZ49" ca="1" si="1056">COUNTIF(OFFSET(BY$4:BY$7,$AX46,0),BY46)</f>
        <v>4</v>
      </c>
      <c r="CA46" s="293">
        <f t="shared" ref="CA46:CA49" ca="1" si="1057">COUNTIF(OFFSET(BY46,1-$AY46,0,$AY46),BY46)</f>
        <v>1</v>
      </c>
      <c r="CB46" s="287" t="e">
        <f t="shared" ref="CB46:CB49" ca="1" si="1058">IF(COUNTIF(OFFSET(BY$4:BY$7,$AX46,0),BY46)&gt;1,       TEXT(BZ46,"00")&amp;" x "&amp;TEXT(BY46,"00")&amp;"e - "&amp;       TEXT(CA46,"00"),"")</f>
        <v>#VALUE!</v>
      </c>
      <c r="CC46" s="281" t="e">
        <f t="shared" ref="CC46:CC49" ca="1" si="1059">IF(CB46="","",
IF(BZ46=2,MATCH(LEFT(CB46,LEN(CB46)-2)&amp;TEXT(IF(VALUE(RIGHT(CB46,2))&gt;1,1,2),"00"),OFFSET(CB46,1-$AY46,0,4),0),"")&amp;
IF(BZ46=3,MATCH(LEFT(CB46,LEN(CB46)-2)&amp;TEXT(IF(VALUE(RIGHT(CB46,2))&gt;1,1,2),"00"),OFFSET(CB46,1-$AY46,0,4),0)&amp;"/"&amp;
                      MATCH(LEFT(CB46,LEN(CB46)-2)&amp;TEXT(IF(VALUE(RIGHT(CB46,2))&gt;2,2,3),"00"),OFFSET(CB46,1-$AY46,0,4),0),"")&amp;
IF(BZ46=4,MATCH(LEFT(CB46,LEN(CB46)-2)&amp;TEXT(IF(VALUE(RIGHT(CB46,2))&gt;1,1,2),"00"),OFFSET(CB46,1-$AY46,0,4),0)&amp;"/"&amp;
                      MATCH(LEFT(CB46,LEN(CB46)-2)&amp;TEXT(IF(VALUE(RIGHT(CB46,2))&gt;2,2,3),"00"),OFFSET(CB46,1-$AY46,0,4),0)&amp;"/"&amp;
                      MATCH(LEFT(CB46,LEN(CB46)-2)&amp;TEXT(IF(VALUE(RIGHT(CB46,2))&gt;3,3,4),"00"),OFFSET(CB46,1-$AY46,0,4),0),""))</f>
        <v>#VALUE!</v>
      </c>
      <c r="CD46" s="306" t="e">
        <f t="shared" ref="CD46:CD49" ca="1" si="1060">BX46+(
IF(BZ46=2,OFFSET($BE46,0,CC46-1))+
IF(BZ46=3,OFFSET($BE46,0,VALUE(MID(CC46,1,1))-1)+
                     OFFSET($BE46,0,VALUE(MID(CC46,3,1))-1))+
IF(BZ46=4,OFFSET($BE46,0,VALUE(MID(CC46,1,1))-1)+
                     OFFSET($BE46,0,VALUE(MID(CC46,3,1))-1)+
                     OFFSET($BE46,0,VALUE(MID(CC46,5,1))-1))
)*10^CD$3</f>
        <v>#VALUE!</v>
      </c>
      <c r="CE46" s="303" t="e">
        <f t="shared" ref="CE46:CE49" ca="1" si="1061">RANK(CD46,OFFSET(CD$4:CD$7,$AX46,0))</f>
        <v>#VALUE!</v>
      </c>
      <c r="CF46" s="293">
        <f t="shared" ref="CF46:CF49" ca="1" si="1062">COUNTIF(OFFSET(CE$4:CE$7,$AX46,0),CE46)</f>
        <v>4</v>
      </c>
      <c r="CG46" s="293">
        <f t="shared" ref="CG46:CG49" ca="1" si="1063">COUNTIF(OFFSET(CE46,1-$AY46,0,$AY46),CE46)</f>
        <v>1</v>
      </c>
      <c r="CH46" s="287" t="e">
        <f t="shared" ref="CH46:CH49" ca="1" si="1064">IF(COUNTIF(OFFSET(CE$4:CE$7,$AX46,0),CE46)&gt;1,       TEXT(CF46,"00")&amp;" x "&amp;TEXT(CE46,"00")&amp;"e - "&amp;       TEXT(CG46,"00"),"")</f>
        <v>#VALUE!</v>
      </c>
      <c r="CI46" s="281" t="e">
        <f t="shared" ref="CI46:CI49" ca="1" si="1065">IF(CH46="","",
IF(CF46=2,MATCH(LEFT(CH46,LEN(CH46)-2)&amp;TEXT(IF(VALUE(RIGHT(CH46,2))&gt;1,1,2),"00"),OFFSET(CH46,1-$AY46,0,4),0),"")&amp;
IF(CF46=3,MATCH(LEFT(CH46,LEN(CH46)-2)&amp;TEXT(IF(VALUE(RIGHT(CH46,2))&gt;1,1,2),"00"),OFFSET(CH46,1-$AY46,0,4),0)&amp;"/"&amp;
                      MATCH(LEFT(CH46,LEN(CH46)-2)&amp;TEXT(IF(VALUE(RIGHT(CH46,2))&gt;2,2,3),"00"),OFFSET(CH46,1-$AY46,0,4),0),"")&amp;
IF(CF46=4,MATCH(LEFT(CH46,LEN(CH46)-2)&amp;TEXT(IF(VALUE(RIGHT(CH46,2))&gt;1,1,2),"00"),OFFSET(CH46,1-$AY46,0,4),0)&amp;"/"&amp;
                      MATCH(LEFT(CH46,LEN(CH46)-2)&amp;TEXT(IF(VALUE(RIGHT(CH46,2))&gt;2,2,3),"00"),OFFSET(CH46,1-$AY46,0,4),0)&amp;"/"&amp;
                      MATCH(LEFT(CH46,LEN(CH46)-2)&amp;TEXT(IF(VALUE(RIGHT(CH46,2))&gt;3,3,4),"00"),OFFSET(CH46,1-$AY46,0,4),0),""))</f>
        <v>#VALUE!</v>
      </c>
      <c r="CJ46" s="309" t="e">
        <f t="shared" ref="CJ46:CJ49" ca="1" si="1066">CD46+(
IF(CF46=2,OFFSET($BJ46,0,CI46-1))+
IF(CF46=3,OFFSET($BJ46,0,VALUE(MID(CI46,1,1))-1)+
                     OFFSET($BJ46,0,VALUE(MID(CI46,3,1))-1))+
IF(CF46=4,OFFSET($BJ46,0,VALUE(MID(CI46,1,1))-1)+
                     OFFSET($BJ46,0,VALUE(MID(CI46,3,1))-1)+
                     OFFSET($BJ46,0,VALUE(MID(CI46,5,1))-1))
)*10^CJ$3</f>
        <v>#VALUE!</v>
      </c>
      <c r="CK46" s="303" t="e">
        <f t="shared" ref="CK46:CK49" ca="1" si="1067">RANK(CJ46,OFFSET(CJ$4:CJ$7,$AX46,0))</f>
        <v>#VALUE!</v>
      </c>
      <c r="CL46" s="293">
        <f t="shared" ref="CL46:CL49" ca="1" si="1068">COUNTIF(OFFSET(CK$4:CK$7,$AX46,0),CK46)</f>
        <v>4</v>
      </c>
      <c r="CM46" s="293">
        <f t="shared" ref="CM46:CM49" ca="1" si="1069">COUNTIF(OFFSET(CK46,1-$AY46,0,$AY46),CK46)</f>
        <v>1</v>
      </c>
      <c r="CN46" s="287" t="e">
        <f t="shared" ref="CN46:CN49" ca="1" si="1070">IF(COUNTIF(OFFSET(CK$4:CK$7,$AX46,0),CK46)&gt;1,       TEXT(CL46,"00")&amp;" x "&amp;TEXT(CK46,"00")&amp;"e - "&amp;       TEXT(CM46,"00"),"")</f>
        <v>#VALUE!</v>
      </c>
      <c r="CO46" s="281" t="e">
        <f t="shared" ref="CO46:CO49" ca="1" si="1071">IF(CN46="","",
IF(CL46=2,MATCH(LEFT(CN46,LEN(CN46)-2)&amp;TEXT(IF(VALUE(RIGHT(CN46,2))&gt;1,1,2),"00"),OFFSET(CN46,1-$AY46,0,4),0),"")&amp;
IF(CL46=3,MATCH(LEFT(CN46,LEN(CN46)-2)&amp;TEXT(IF(VALUE(RIGHT(CN46,2))&gt;1,1,2),"00"),OFFSET(CN46,1-$AY46,0,4),0)&amp;"/"&amp;
                      MATCH(LEFT(CN46,LEN(CN46)-2)&amp;TEXT(IF(VALUE(RIGHT(CN46,2))&gt;2,2,3),"00"),OFFSET(CN46,1-$AY46,0,4),0),"")&amp;
IF(CL46=4,MATCH(LEFT(CN46,LEN(CN46)-2)&amp;TEXT(IF(VALUE(RIGHT(CN46,2))&gt;1,1,2),"00"),OFFSET(CN46,1-$AY46,0,4),0)&amp;"/"&amp;
                      MATCH(LEFT(CN46,LEN(CN46)-2)&amp;TEXT(IF(VALUE(RIGHT(CN46,2))&gt;2,2,3),"00"),OFFSET(CN46,1-$AY46,0,4),0)&amp;"/"&amp;
                      MATCH(LEFT(CN46,LEN(CN46)-2)&amp;TEXT(IF(VALUE(RIGHT(CN46,2))&gt;3,3,4),"00"),OFFSET(CN46,1-$AY46,0,4),0),""))</f>
        <v>#VALUE!</v>
      </c>
      <c r="CP46" s="312" t="e">
        <f t="shared" ref="CP46:CP49" ca="1" si="1072">CJ46+(
IF(CL46=2,OFFSET($AZ46,0,CO46-1))+
IF(CL46=3,OFFSET($AZ46,0,VALUE(MID(CO46,1,1))-1)+
                     OFFSET($AZ46,0,VALUE(MID(CO46,3,1))-1))+
IF(CL46=4,OFFSET($AZ46,0,VALUE(MID(CO46,1,1))-1)+
                     OFFSET($AZ46,0,VALUE(MID(CO46,3,1))-1)+
                     OFFSET($AZ46,0,VALUE(MID(CO46,5,1))-1))
)*10^CP$3</f>
        <v>#VALUE!</v>
      </c>
      <c r="CQ46" s="303" t="e">
        <f t="shared" ref="CQ46:CQ49" ca="1" si="1073">RANK(CP46,OFFSET(CP$4:CP$7,$AX46,0))</f>
        <v>#VALUE!</v>
      </c>
      <c r="CR46" s="293">
        <f t="shared" ref="CR46:CR49" ca="1" si="1074">COUNTIF(OFFSET(CQ$4:CQ$7,$AX46,0),CQ46)</f>
        <v>4</v>
      </c>
      <c r="CS46" s="293">
        <f t="shared" ref="CS46:CS49" ca="1" si="1075">COUNTIF(OFFSET(CQ46,1-$AY46,0,$AY46),CQ46)</f>
        <v>1</v>
      </c>
      <c r="CT46" s="287" t="e">
        <f t="shared" ref="CT46:CT49" ca="1" si="1076">IF(COUNTIF(OFFSET(CQ$4:CQ$7,$AX46,0),CQ46)&gt;1,       TEXT(CR46,"00")&amp;" x "&amp;TEXT(CQ46,"00")&amp;"e - "&amp;       TEXT(CS46,"00"),"")</f>
        <v>#VALUE!</v>
      </c>
      <c r="CU46" s="281" t="e">
        <f t="shared" ref="CU46:CU49" ca="1" si="1077">IF(CT46="","",
IF(CR46=2,MATCH(LEFT(CT46,LEN(CT46)-2)&amp;TEXT(IF(VALUE(RIGHT(CT46,2))&gt;1,1,2),"00"),OFFSET(CT46,1-$AY46,0,4),0),"")&amp;
IF(CR46=3,MATCH(LEFT(CT46,LEN(CT46)-2)&amp;TEXT(IF(VALUE(RIGHT(CT46,2))&gt;1,1,2),"00"),OFFSET(CT46,1-$AY46,0,4),0)&amp;"/"&amp;
                      MATCH(LEFT(CT46,LEN(CT46)-2)&amp;TEXT(IF(VALUE(RIGHT(CT46,2))&gt;2,2,3),"00"),OFFSET(CT46,1-$AY46,0,4),0),"")&amp;
IF(CR46=4,MATCH(LEFT(CT46,LEN(CT46)-2)&amp;TEXT(IF(VALUE(RIGHT(CT46,2))&gt;1,1,2),"00"),OFFSET(CT46,1-$AY46,0,4),0)&amp;"/"&amp;
                      MATCH(LEFT(CT46,LEN(CT46)-2)&amp;TEXT(IF(VALUE(RIGHT(CT46,2))&gt;2,2,3),"00"),OFFSET(CT46,1-$AY46,0,4),0)&amp;"/"&amp;
                      MATCH(LEFT(CT46,LEN(CT46)-2)&amp;TEXT(IF(VALUE(RIGHT(CT46,2))&gt;3,3,4),"00"),OFFSET(CT46,1-$AY46,0,4),0),""))</f>
        <v>#VALUE!</v>
      </c>
      <c r="CV46" s="315" t="e">
        <f t="shared" ref="CV46:CV49" ca="1" si="1078">CP46+(
IF(CR46=2,OFFSET($BE46,0,CU46-1))+
IF(CR46=3,OFFSET($BE46,0,VALUE(MID(CU46,1,1))-1)+
                     OFFSET($BE46,0,VALUE(MID(CU46,3,1))-1))+
IF(CR46=4,OFFSET($BE46,0,VALUE(MID(CU46,1,1))-1)+
                     OFFSET($BE46,0,VALUE(MID(CU46,3,1))-1)+
                     OFFSET($BE46,0,VALUE(MID(CU46,5,1))-1))
)*10^CV$3</f>
        <v>#VALUE!</v>
      </c>
      <c r="CW46" s="303" t="e">
        <f t="shared" ref="CW46:CW49" ca="1" si="1079">RANK(CV46,OFFSET(CV$4:CV$7,$AX46,0))</f>
        <v>#VALUE!</v>
      </c>
      <c r="CX46" s="293">
        <f t="shared" ref="CX46:CX49" ca="1" si="1080">COUNTIF(OFFSET(CW$4:CW$7,$AX46,0),CW46)</f>
        <v>4</v>
      </c>
      <c r="CY46" s="293">
        <f t="shared" ref="CY46:CY49" ca="1" si="1081">COUNTIF(OFFSET(CW46,1-$AY46,0,$AY46),CW46)</f>
        <v>1</v>
      </c>
      <c r="CZ46" s="287" t="e">
        <f t="shared" ref="CZ46:CZ49" ca="1" si="1082">IF(COUNTIF(OFFSET(CW$4:CW$7,$AX46,0),CW46)&gt;1,       TEXT(CX46,"00")&amp;" x "&amp;TEXT(CW46,"00")&amp;"e - "&amp;       TEXT(CY46,"00"),"")</f>
        <v>#VALUE!</v>
      </c>
      <c r="DA46" s="281" t="e">
        <f t="shared" ref="DA46:DA49" ca="1" si="1083">IF(CZ46="","",
IF(CX46=2,MATCH(LEFT(CZ46,LEN(CZ46)-2)&amp;TEXT(IF(VALUE(RIGHT(CZ46,2))&gt;1,1,2),"00"),OFFSET(CZ46,1-$AY46,0,4),0),"")&amp;
IF(CX46=3,MATCH(LEFT(CZ46,LEN(CZ46)-2)&amp;TEXT(IF(VALUE(RIGHT(CZ46,2))&gt;1,1,2),"00"),OFFSET(CZ46,1-$AY46,0,4),0)&amp;"/"&amp;
                      MATCH(LEFT(CZ46,LEN(CZ46)-2)&amp;TEXT(IF(VALUE(RIGHT(CZ46,2))&gt;2,2,3),"00"),OFFSET(CZ46,1-$AY46,0,4),0),"")&amp;
IF(CX46=4,MATCH(LEFT(CZ46,LEN(CZ46)-2)&amp;TEXT(IF(VALUE(RIGHT(CZ46,2))&gt;1,1,2),"00"),OFFSET(CZ46,1-$AY46,0,4),0)&amp;"/"&amp;
                      MATCH(LEFT(CZ46,LEN(CZ46)-2)&amp;TEXT(IF(VALUE(RIGHT(CZ46,2))&gt;2,2,3),"00"),OFFSET(CZ46,1-$AY46,0,4),0)&amp;"/"&amp;
                      MATCH(LEFT(CZ46,LEN(CZ46)-2)&amp;TEXT(IF(VALUE(RIGHT(CZ46,2))&gt;3,3,4),"00"),OFFSET(CZ46,1-$AY46,0,4),0),""))</f>
        <v>#VALUE!</v>
      </c>
      <c r="DB46" s="318" t="e">
        <f t="shared" ref="DB46:DB49" ca="1" si="1084">CV46+(
IF(CX46=2,OFFSET($BJ46,0,DA46-1))+
IF(CX46=3,OFFSET($BJ46,0,VALUE(MID(DA46,1,1))-1)+
                     OFFSET($BJ46,0,VALUE(MID(DA46,3,1))-1))+
IF(CX46=4,OFFSET($BJ46,0,VALUE(MID(DA46,1,1))-1)+
                     OFFSET($BJ46,0,VALUE(MID(DA46,3,1))-1)+
                     OFFSET($BJ46,0,VALUE(MID(DA46,5,1))-1))
)*10^DB$3</f>
        <v>#VALUE!</v>
      </c>
      <c r="DC46" s="303" t="e">
        <f t="shared" ref="DC46:DC49" ca="1" si="1085">RANK(DB46,OFFSET(DB$4:DB$7,$AX46,0))</f>
        <v>#VALUE!</v>
      </c>
      <c r="DD46" s="321" t="e">
        <f t="shared" ca="1" si="185"/>
        <v>#VALUE!</v>
      </c>
      <c r="DE46" s="281" t="e">
        <f t="shared" ref="DE46:DE49" ca="1" si="1086">RANK(DD46,OFFSET(DD$4:DD$7,$AX46,0))</f>
        <v>#VALUE!</v>
      </c>
      <c r="DF46" s="324" t="e">
        <f t="shared" ca="1" si="187"/>
        <v>#VALUE!</v>
      </c>
      <c r="DG46" s="281" t="e">
        <f ca="1">RANK(DF46,OFFSET(DF$4:DF$7,$AX46,0))&amp;$E46</f>
        <v>#VALUE!</v>
      </c>
      <c r="DH46" s="348">
        <f ca="1">COUNTIF(OFFSET($DG$4:$DG$7,$AX46,0),$DN46)</f>
        <v>0</v>
      </c>
      <c r="DI46" s="357" t="str">
        <f ca="1">IFERROR(MATCH($DN46,OFFSET($DG$4:$DG$7,$AX46,0),0),"")</f>
        <v/>
      </c>
      <c r="DJ46" s="357" t="str">
        <f t="shared" ref="DJ46:DL49" ca="1" si="1087">IF(DJ$3&lt;=COUNTIF(OFFSET($DG$4:$DG$7,$AX46,0),$DN46),DI46+MATCH($DN46,OFFSET(OFFSET($DG$4:$DG$7,$AX46,0),DI46,0),0),"")</f>
        <v/>
      </c>
      <c r="DK46" s="357" t="str">
        <f t="shared" ca="1" si="1087"/>
        <v/>
      </c>
      <c r="DL46" s="357" t="str">
        <f t="shared" ca="1" si="1087"/>
        <v/>
      </c>
      <c r="DM46" s="350" t="str">
        <f ca="1">CONCATENATE(DI46,DJ46,DK46,DL46)</f>
        <v/>
      </c>
      <c r="DN46" s="351" t="s">
        <v>297</v>
      </c>
      <c r="DO46" s="351" t="str">
        <f ca="1">IF(SUM(OFFSET($R$4:$R$7,$AX46,0))&lt;12,"",
IF($DH46=0,$DO45,
IF($DH46=1,OFFSET($Q$4,VALUE(DM46)-1+$AX46,0),
IF($DH46=2,OFFSET($AS$4,VALUE(MID(DM46,1,1))-1+$AX46,0)&amp;"/"&amp;OFFSET($AS$4,VALUE(MID(DM46,2,1))-1+$AX46,0),
IF($DH46=3,OFFSET($AS$4,VALUE(MID(DM46,1,1))-1+$AX46,0)&amp;"/"&amp;OFFSET($AS$4,VALUE(MID(DM46,2,1))-1+$AX46,0)&amp;"/"&amp;OFFSET($AS$4,VALUE(MID(DM46,3,1))-1+$AX46,0),
CONCATENATE(OFFSET($AS$4,$AX46,0),"/",OFFSET($AS$5,$AX46,0),"/",OFFSET($AS$6,$AX46,0),"/",OFFSET($AS$7,$AX46,0)))))))</f>
        <v/>
      </c>
      <c r="DP46" s="351" t="str">
        <f ca="1">IFERROR(OFFSET($Q$51,MATCH(RIGHT($DN46),$Q$52:$Q$59,0),MATCH(VALUE(LEFT($DN46)),$R$51:$Z$51,0)),"")</f>
        <v/>
      </c>
      <c r="DQ46" s="351" t="str">
        <f t="shared" ca="1" si="1019"/>
        <v/>
      </c>
      <c r="DR46" s="353" t="str">
        <f ca="1">IF(OR(R46&lt;1,DQ46=""),"",IF(LEFT(DQ46,3)="Noo","NIe",LEFT(DQ46,3))&amp;IF(ISERROR(MATCH(DQ46,$Q:$Q,0)),"?",""))</f>
        <v/>
      </c>
      <c r="DS46" s="201">
        <f t="shared" ca="1" si="189"/>
        <v>0</v>
      </c>
      <c r="DT46" s="203" t="str">
        <f t="shared" ca="1" si="190"/>
        <v/>
      </c>
      <c r="DU46" s="203" t="str">
        <f t="shared" ref="DU46:DW49" ca="1" si="1088">IF(DU$3&lt;=COUNTIF(OFFSET($GY$4:$GY$7,$AX46,0),$DY46),DT46+MATCH($DY46,OFFSET(OFFSET($GY$4:$GY$7,$AX46,0),DT46,0),0),"")</f>
        <v/>
      </c>
      <c r="DV46" s="203" t="str">
        <f t="shared" ca="1" si="1088"/>
        <v/>
      </c>
      <c r="DW46" s="203" t="str">
        <f t="shared" ca="1" si="1088"/>
        <v/>
      </c>
      <c r="DX46" s="195" t="str">
        <f t="shared" ref="DX46:DX49" ca="1" si="1089">CONCATENATE(DT46,DU46,DV46,DW46)</f>
        <v/>
      </c>
      <c r="DY46" s="156" t="s">
        <v>297</v>
      </c>
      <c r="DZ46" s="156" t="str">
        <f ca="1">IF(SUM(OFFSET($AC$4:$AC$7,$AX46,0))&lt;12,"",
IF($DS46=0,$DZ45,
IF($DS46=1,OFFSET($Q$4,VALUE(DX46)-1+$AX46,0),
IF($DS46=2,OFFSET($AS$4,VALUE(MID(DX46,1,1))-1+$AX46,0)&amp;"/"&amp;OFFSET($AS$4,VALUE(MID(DX46,2,1))-1+$AX46,0),
IF($DS46=3,OFFSET($AS$4,VALUE(MID(DX46,1,1))-1+$AX46,0)&amp;"/"&amp;OFFSET($AS$4,VALUE(MID(DX46,2,1))-1+$AX46,0)&amp;"/"&amp;OFFSET($AS$4,VALUE(MID(DX46,3,1))-1+$AX46,0),
CONCATENATE(OFFSET($AS$4,$AX46,0),"/",OFFSET($AS$5,$AX46,0),"/",OFFSET($AS$6,$AX46,0),"/",OFFSET($AS$7,$AX46,0)))))))</f>
        <v/>
      </c>
      <c r="EA46" s="156" t="str">
        <f ca="1">IFERROR(OFFSET($Q$51,MATCH(RIGHT($DY46),$Q$52:$Q$59,0),MATCH(VALUE(LEFT($DY46)),$AC$51:$AK$51,0)),"")</f>
        <v/>
      </c>
      <c r="EB46" s="156" t="str">
        <f t="shared" ca="1" si="70"/>
        <v/>
      </c>
      <c r="EC46" s="156" t="str">
        <f ca="1">IF(OR(AC46&lt;1,EB46=""),"",LEFT(EB46,3)&amp;IF(ISERROR(MATCH(EB46,$Q:$Q,0)),"?",""))</f>
        <v/>
      </c>
      <c r="ED46" s="270" t="str">
        <f t="shared" si="4"/>
        <v>Pol-Sen</v>
      </c>
      <c r="EE46" s="270" t="str">
        <f t="shared" si="5"/>
        <v/>
      </c>
      <c r="EF46" s="270" t="str">
        <f t="shared" si="5"/>
        <v/>
      </c>
      <c r="EG46" s="271" t="str">
        <f t="shared" si="6"/>
        <v/>
      </c>
      <c r="EH46" s="271" t="str">
        <f t="shared" si="7"/>
        <v/>
      </c>
      <c r="EI46" s="271" t="str">
        <f t="shared" si="8"/>
        <v/>
      </c>
      <c r="EJ46" s="271" t="str">
        <f t="shared" si="71"/>
        <v/>
      </c>
      <c r="EK46" s="274" t="str">
        <f t="shared" si="494"/>
        <v>Pol</v>
      </c>
      <c r="EL46" s="272" t="str">
        <f t="shared" ref="EL46:EO49" ca="1" si="1090">IFERROR(VLOOKUP($AS46&amp;"-"&amp;OFFSET(EL$3,MATCH($E46,$E:$E,0)-MATCH($E$4,$E:$E,0),0),$ED:$EK,4,0),"")</f>
        <v/>
      </c>
      <c r="EM46" s="271" t="str">
        <f t="shared" ca="1" si="1090"/>
        <v/>
      </c>
      <c r="EN46" s="271" t="str">
        <f t="shared" ca="1" si="1090"/>
        <v/>
      </c>
      <c r="EO46" s="271" t="str">
        <f t="shared" ca="1" si="1090"/>
        <v/>
      </c>
      <c r="EP46" s="272">
        <f t="shared" si="9"/>
        <v>42</v>
      </c>
      <c r="EQ46" s="272">
        <v>1</v>
      </c>
      <c r="ER46" s="272" t="str">
        <f t="shared" ref="ER46:EU49" ca="1" si="1091">IFERROR(VLOOKUP($AS46&amp;"-"&amp;OFFSET(ER$3,MATCH($E46,$E:$E,0)-MATCH($E$4,$E:$E,0),0),$ED:$EJ,5,0),"")</f>
        <v/>
      </c>
      <c r="ES46" s="271" t="str">
        <f t="shared" ca="1" si="1091"/>
        <v/>
      </c>
      <c r="ET46" s="271" t="str">
        <f t="shared" ca="1" si="1091"/>
        <v/>
      </c>
      <c r="EU46" s="271" t="str">
        <f t="shared" ca="1" si="1091"/>
        <v/>
      </c>
      <c r="EV46" s="273">
        <f t="shared" ref="EV46:EV49" ca="1" si="1092">SUM(ER46:EU46)</f>
        <v>0</v>
      </c>
      <c r="EW46" s="272" t="str">
        <f t="shared" ref="EW46:EZ49" ca="1" si="1093">IFERROR(VLOOKUP($AS46&amp;"-"&amp;OFFSET(EW$3,MATCH($E46,$E:$E,0)-MATCH($E$4,$E:$E,0),0),$ED:$EJ,6,0),"")</f>
        <v/>
      </c>
      <c r="EX46" s="271" t="str">
        <f t="shared" ca="1" si="1093"/>
        <v/>
      </c>
      <c r="EY46" s="271" t="str">
        <f t="shared" ca="1" si="1093"/>
        <v/>
      </c>
      <c r="EZ46" s="271" t="str">
        <f t="shared" ca="1" si="1093"/>
        <v/>
      </c>
      <c r="FA46" s="273">
        <f t="shared" ref="FA46:FA49" ca="1" si="1094">SUM(EW46:EZ46)</f>
        <v>0</v>
      </c>
      <c r="FB46" s="272" t="str">
        <f t="shared" ref="FB46:FE49" ca="1" si="1095">IFERROR(VLOOKUP($AS46&amp;"-"&amp;OFFSET(FB$3,MATCH($E46,$E:$E,0)-MATCH($E$4,$E:$E,0),0),$ED:$EJ,2,0),"")</f>
        <v/>
      </c>
      <c r="FC46" s="271" t="str">
        <f t="shared" ca="1" si="1095"/>
        <v/>
      </c>
      <c r="FD46" s="271" t="str">
        <f t="shared" ca="1" si="1095"/>
        <v/>
      </c>
      <c r="FE46" s="271" t="str">
        <f t="shared" ca="1" si="1095"/>
        <v/>
      </c>
      <c r="FF46" s="273">
        <f t="shared" ref="FF46:FF49" ca="1" si="1096">SUM(FB46:FE46)</f>
        <v>0</v>
      </c>
      <c r="FG46"/>
      <c r="FI46" s="275">
        <f ca="1">RANK($EV46,OFFSET($EV$4:$EV$7,$AX46,0),0)</f>
        <v>1</v>
      </c>
      <c r="FJ46" s="280">
        <f ca="1">EV46+(IF(COUNTIF(OFFSET($FI$4:$FI$7,$AX46,0),$FI46)&gt;1,IF($AC46&gt;0,(MAX(OFFSET($AC$4:$AC$7,$AX46,0))-$AC46)*0.1,)))*10^FJ$3</f>
        <v>0</v>
      </c>
      <c r="FK46" s="303">
        <f ca="1">RANK($FJ46,OFFSET($FJ$4:$FJ$7,$AX46,0),0)</f>
        <v>1</v>
      </c>
      <c r="FL46" s="293">
        <f t="shared" ref="FL46:FL49" ca="1" si="1097">COUNTIF(OFFSET(FK$4:FK$7,$AX46,0),FK46)</f>
        <v>4</v>
      </c>
      <c r="FM46" s="293">
        <f t="shared" ref="FM46:FM49" ca="1" si="1098">COUNTIF(OFFSET(FK46,1-$AY46,0,$AY46),FK46)</f>
        <v>1</v>
      </c>
      <c r="FN46" s="287" t="str">
        <f t="shared" ref="FN46:FN49" ca="1" si="1099">IF(COUNTIF(OFFSET(FK$4:FK$7,$AX46,0),FK46)&gt;1,       TEXT(FL46,"00")&amp;" x "&amp;TEXT(FK46,"00")&amp;"e - "&amp;       TEXT(FM46,"00"),"")</f>
        <v>04 x 01e - 01</v>
      </c>
      <c r="FO46" s="281" t="str">
        <f t="shared" ref="FO46:FO49" ca="1" si="1100">IF(FN46="","",
IF(FL46=2,MATCH(LEFT(FN46,LEN(FN46)-2)&amp;TEXT(IF(VALUE(RIGHT(FN46,2))&gt;1,1,2),"00"),OFFSET(FN46,1-$AY46,0,4),0),"")&amp;
IF(FL46=3,MATCH(LEFT(FN46,LEN(FN46)-2)&amp;TEXT(IF(VALUE(RIGHT(FN46,2))&gt;1,1,2),"00"),OFFSET(FN46,1-$AY46,0,4),0)&amp;"/"&amp;
                      MATCH(LEFT(FN46,LEN(FN46)-2)&amp;TEXT(IF(VALUE(RIGHT(FN46,2))&gt;2,2,3),"00"),OFFSET(FN46,1-$AY46,0,4),0),"")&amp;
IF(FL46=4,MATCH(LEFT(FN46,LEN(FN46)-2)&amp;TEXT(IF(VALUE(RIGHT(FN46,2))&gt;1,1,2),"00"),OFFSET(FN46,1-$AY46,0,4),0)&amp;"/"&amp;
                      MATCH(LEFT(FN46,LEN(FN46)-2)&amp;TEXT(IF(VALUE(RIGHT(FN46,2))&gt;2,2,3),"00"),OFFSET(FN46,1-$AY46,0,4),0)&amp;"/"&amp;
                      MATCH(LEFT(FN46,LEN(FN46)-2)&amp;TEXT(IF(VALUE(RIGHT(FN46,2))&gt;3,3,4),"00"),OFFSET(FN46,1-$AY46,0,4),0),""))</f>
        <v>2/3/4</v>
      </c>
      <c r="FP46" s="300" t="e">
        <f t="shared" ref="FP46:FP49" ca="1" si="1101">FJ46+(
IF(FL46=2,OFFSET($ER46,0,VALUE(FO46)-1))+
IF(FL46=3,OFFSET($ER46,0,VALUE(MID(FO46,1,1))-1)+
                     OFFSET($ER46,0,VALUE(MID(FO46,3,1))-1))+
IF(FL46=4,OFFSET($ER46,0,VALUE(MID(FO46,1,1))-1)+
                     OFFSET($ER46,0,VALUE(MID(FO46,3,1))-1)+
                     OFFSET($ER46,0,VALUE(MID(FO46,5,1))-1))
)*10^FP$3</f>
        <v>#VALUE!</v>
      </c>
      <c r="FQ46" s="303" t="e">
        <f t="shared" ca="1" si="206"/>
        <v>#VALUE!</v>
      </c>
      <c r="FR46" s="293">
        <f t="shared" ref="FR46:FR49" ca="1" si="1102">COUNTIF(OFFSET(FQ$4:FQ$7,$AX46,0),FQ46)</f>
        <v>4</v>
      </c>
      <c r="FS46" s="293">
        <f t="shared" ref="FS46:FS49" ca="1" si="1103">COUNTIF(OFFSET(FQ46,1-$AY46,0,$AY46),FQ46)</f>
        <v>1</v>
      </c>
      <c r="FT46" s="287" t="e">
        <f t="shared" ref="FT46:FT49" ca="1" si="1104">IF(COUNTIF(OFFSET(FQ$4:FQ$7,$AX46,0),FQ46)&gt;1,       TEXT(FR46,"00")&amp;" x "&amp;TEXT(FQ46,"00")&amp;"e - "&amp;       TEXT(FS46,"00"),"")</f>
        <v>#VALUE!</v>
      </c>
      <c r="FU46" s="281" t="e">
        <f t="shared" ref="FU46:FU49" ca="1" si="1105">IF(FT46="","",
IF(FR46=2,MATCH(LEFT(FT46,LEN(FT46)-2)&amp;TEXT(IF(VALUE(RIGHT(FT46,2))&gt;1,1,2),"00"),OFFSET(FT46,1-$AY46,0,4),0),"")&amp;
IF(FR46=3,MATCH(LEFT(FT46,LEN(FT46)-2)&amp;TEXT(IF(VALUE(RIGHT(FT46,2))&gt;1,1,2),"00"),OFFSET(FT46,1-$AY46,0,4),0)&amp;"/"&amp;
                      MATCH(LEFT(FT46,LEN(FT46)-2)&amp;TEXT(IF(VALUE(RIGHT(FT46,2))&gt;2,2,3),"00"),OFFSET(FT46,1-$AY46,0,4),0),"")&amp;
IF(FR46=4,MATCH(LEFT(FT46,LEN(FT46)-2)&amp;TEXT(IF(VALUE(RIGHT(FT46,2))&gt;1,1,2),"00"),OFFSET(FT46,1-$AY46,0,4),0)&amp;"/"&amp;
                      MATCH(LEFT(FT46,LEN(FT46)-2)&amp;TEXT(IF(VALUE(RIGHT(FT46,2))&gt;2,2,3),"00"),OFFSET(FT46,1-$AY46,0,4),0)&amp;"/"&amp;
                      MATCH(LEFT(FT46,LEN(FT46)-2)&amp;TEXT(IF(VALUE(RIGHT(FT46,2))&gt;3,3,4),"00"),OFFSET(FT46,1-$AY46,0,4),0),""))</f>
        <v>#VALUE!</v>
      </c>
      <c r="FV46" s="306" t="e">
        <f t="shared" ref="FV46:FV49" ca="1" si="1106">FP46+(
IF(FR46=2,OFFSET($EW46,0,FU46-1))+
IF(FR46=3,OFFSET($EW46,0,VALUE(MID(FU46,1,1))-1)+
                     OFFSET($EW46,0,VALUE(MID(FU46,3,1))-1))+
IF(FR46=4,OFFSET($EW46,0,VALUE(MID(FU46,1,1))-1)+
                     OFFSET($EW46,0,VALUE(MID(FU46,3,1))-1)+
                     OFFSET($EW46,0,VALUE(MID(FU46,5,1))-1))
)*10^FV$3</f>
        <v>#VALUE!</v>
      </c>
      <c r="FW46" s="303" t="e">
        <f t="shared" ref="FW46" ca="1" si="1107">RANK(FV46,OFFSET(FV$4:FV$7,$AX46,0))</f>
        <v>#VALUE!</v>
      </c>
      <c r="FX46" s="293">
        <f t="shared" ref="FX46:FX49" ca="1" si="1108">COUNTIF(OFFSET(FW$4:FW$7,$AX46,0),FW46)</f>
        <v>4</v>
      </c>
      <c r="FY46" s="293">
        <f t="shared" ref="FY46:FY49" ca="1" si="1109">COUNTIF(OFFSET(FW46,1-$AY46,0,$AY46),FW46)</f>
        <v>1</v>
      </c>
      <c r="FZ46" s="287" t="e">
        <f t="shared" ref="FZ46:FZ49" ca="1" si="1110">IF(COUNTIF(OFFSET(FW$4:FW$7,$AX46,0),FW46)&gt;1,       TEXT(FX46,"00")&amp;" x "&amp;TEXT(FW46,"00")&amp;"e - "&amp;       TEXT(FY46,"00"),"")</f>
        <v>#VALUE!</v>
      </c>
      <c r="GA46" s="281" t="e">
        <f t="shared" ref="GA46:GA49" ca="1" si="1111">IF(FZ46="","",
IF(FX46=2,MATCH(LEFT(FZ46,LEN(FZ46)-2)&amp;TEXT(IF(VALUE(RIGHT(FZ46,2))&gt;1,1,2),"00"),OFFSET(FZ46,1-$AY46,0,4),0),"")&amp;
IF(FX46=3,MATCH(LEFT(FZ46,LEN(FZ46)-2)&amp;TEXT(IF(VALUE(RIGHT(FZ46,2))&gt;1,1,2),"00"),OFFSET(FZ46,1-$AY46,0,4),0)&amp;"/"&amp;
                      MATCH(LEFT(FZ46,LEN(FZ46)-2)&amp;TEXT(IF(VALUE(RIGHT(FZ46,2))&gt;2,2,3),"00"),OFFSET(FZ46,1-$AY46,0,4),0),"")&amp;
IF(FX46=4,MATCH(LEFT(FZ46,LEN(FZ46)-2)&amp;TEXT(IF(VALUE(RIGHT(FZ46,2))&gt;1,1,2),"00"),OFFSET(FZ46,1-$AY46,0,4),0)&amp;"/"&amp;
                      MATCH(LEFT(FZ46,LEN(FZ46)-2)&amp;TEXT(IF(VALUE(RIGHT(FZ46,2))&gt;2,2,3),"00"),OFFSET(FZ46,1-$AY46,0,4),0)&amp;"/"&amp;
                      MATCH(LEFT(FZ46,LEN(FZ46)-2)&amp;TEXT(IF(VALUE(RIGHT(FZ46,2))&gt;3,3,4),"00"),OFFSET(FZ46,1-$AY46,0,4),0),""))</f>
        <v>#VALUE!</v>
      </c>
      <c r="GB46" s="309" t="e">
        <f t="shared" ref="GB46:GB49" ca="1" si="1112">FV46+(
IF(FX46=2,OFFSET($FB46,0,GA46-1))+
IF(FX46=3,OFFSET($FB46,0,VALUE(MID(GA46,1,1))-1)+
                     OFFSET($FB46,0,VALUE(MID(GA46,3,1))-1))+
IF(FX46=4,OFFSET($FB46,0,VALUE(MID(GA46,1,1))-1)+
                     OFFSET($FB46,0,VALUE(MID(GA46,3,1))-1)+
                     OFFSET($FB46,0,VALUE(MID(GA46,5,1))-1))
)*10^GB$3</f>
        <v>#VALUE!</v>
      </c>
      <c r="GC46" s="303" t="e">
        <f t="shared" ref="GC46:GC49" ca="1" si="1113">RANK(GB46,OFFSET(GB$4:GB$7,$AX46,0))</f>
        <v>#VALUE!</v>
      </c>
      <c r="GD46" s="293">
        <f t="shared" ref="GD46:GD49" ca="1" si="1114">COUNTIF(OFFSET(GC$4:GC$7,$AX46,0),GC46)</f>
        <v>4</v>
      </c>
      <c r="GE46" s="293">
        <f t="shared" ref="GE46:GE49" ca="1" si="1115">COUNTIF(OFFSET(GC46,1-$AY46,0,$AY46),GC46)</f>
        <v>1</v>
      </c>
      <c r="GF46" s="287" t="e">
        <f t="shared" ref="GF46:GF49" ca="1" si="1116">IF(COUNTIF(OFFSET(GC$4:GC$7,$AX46,0),GC46)&gt;1,       TEXT(GD46,"00")&amp;" x "&amp;TEXT(GC46,"00")&amp;"e - "&amp;       TEXT(GE46,"00"),"")</f>
        <v>#VALUE!</v>
      </c>
      <c r="GG46" s="281" t="e">
        <f t="shared" ref="GG46:GG49" ca="1" si="1117">IF(GF46="","",
IF(GD46=2,MATCH(LEFT(GF46,LEN(GF46)-2)&amp;TEXT(IF(VALUE(RIGHT(GF46,2))&gt;1,1,2),"00"),OFFSET(GF46,1-$AY46,0,4),0),"")&amp;
IF(GD46=3,MATCH(LEFT(GF46,LEN(GF46)-2)&amp;TEXT(IF(VALUE(RIGHT(GF46,2))&gt;1,1,2),"00"),OFFSET(GF46,1-$AY46,0,4),0)&amp;"/"&amp;
                      MATCH(LEFT(GF46,LEN(GF46)-2)&amp;TEXT(IF(VALUE(RIGHT(GF46,2))&gt;2,2,3),"00"),OFFSET(GF46,1-$AY46,0,4),0),"")&amp;
IF(GD46=4,MATCH(LEFT(GF46,LEN(GF46)-2)&amp;TEXT(IF(VALUE(RIGHT(GF46,2))&gt;1,1,2),"00"),OFFSET(GF46,1-$AY46,0,4),0)&amp;"/"&amp;
                      MATCH(LEFT(GF46,LEN(GF46)-2)&amp;TEXT(IF(VALUE(RIGHT(GF46,2))&gt;2,2,3),"00"),OFFSET(GF46,1-$AY46,0,4),0)&amp;"/"&amp;
                      MATCH(LEFT(GF46,LEN(GF46)-2)&amp;TEXT(IF(VALUE(RIGHT(GF46,2))&gt;3,3,4),"00"),OFFSET(GF46,1-$AY46,0,4),0),""))</f>
        <v>#VALUE!</v>
      </c>
      <c r="GH46" s="312" t="e">
        <f t="shared" ref="GH46:GH49" ca="1" si="1118">GB46+(
IF(GD46=2,OFFSET($ER46,0,GG46-1))+
IF(GD46=3,OFFSET($ER46,0,VALUE(MID(GG46,1,1))-1)+
                     OFFSET($ER46,0,VALUE(MID(GG46,3,1))-1))+
IF(GD46=4,OFFSET($ER46,0,VALUE(MID(GG46,1,1))-1)+
                     OFFSET($ER46,0,VALUE(MID(GG46,3,1))-1)+
                     OFFSET($ER46,0,VALUE(MID(GG46,5,1))-1))
)*10^GH$3</f>
        <v>#VALUE!</v>
      </c>
      <c r="GI46" s="303" t="e">
        <f t="shared" ref="GI46:GI49" ca="1" si="1119">RANK(GH46,OFFSET(GH$4:GH$7,$AX46,0))</f>
        <v>#VALUE!</v>
      </c>
      <c r="GJ46" s="293">
        <f t="shared" ref="GJ46:GJ49" ca="1" si="1120">COUNTIF(OFFSET(GI$4:GI$7,$AX46,0),GI46)</f>
        <v>4</v>
      </c>
      <c r="GK46" s="293">
        <f t="shared" ref="GK46:GK49" ca="1" si="1121">COUNTIF(OFFSET(GI46,1-$AY46,0,$AY46),GI46)</f>
        <v>1</v>
      </c>
      <c r="GL46" s="287" t="e">
        <f t="shared" ref="GL46:GL49" ca="1" si="1122">IF(COUNTIF(OFFSET(GI$4:GI$7,$AX46,0),GI46)&gt;1,       TEXT(GJ46,"00")&amp;" x "&amp;TEXT(GI46,"00")&amp;"e - "&amp;       TEXT(GK46,"00"),"")</f>
        <v>#VALUE!</v>
      </c>
      <c r="GM46" s="281" t="e">
        <f t="shared" ref="GM46:GM49" ca="1" si="1123">IF(GL46="","",
IF(GJ46=2,MATCH(LEFT(GL46,LEN(GL46)-2)&amp;TEXT(IF(VALUE(RIGHT(GL46,2))&gt;1,1,2),"00"),OFFSET(GL46,1-$AY46,0,4),0),"")&amp;
IF(GJ46=3,MATCH(LEFT(GL46,LEN(GL46)-2)&amp;TEXT(IF(VALUE(RIGHT(GL46,2))&gt;1,1,2),"00"),OFFSET(GL46,1-$AY46,0,4),0)&amp;"/"&amp;
                      MATCH(LEFT(GL46,LEN(GL46)-2)&amp;TEXT(IF(VALUE(RIGHT(GL46,2))&gt;2,2,3),"00"),OFFSET(GL46,1-$AY46,0,4),0),"")&amp;
IF(GJ46=4,MATCH(LEFT(GL46,LEN(GL46)-2)&amp;TEXT(IF(VALUE(RIGHT(GL46,2))&gt;1,1,2),"00"),OFFSET(GL46,1-$AY46,0,4),0)&amp;"/"&amp;
                      MATCH(LEFT(GL46,LEN(GL46)-2)&amp;TEXT(IF(VALUE(RIGHT(GL46,2))&gt;2,2,3),"00"),OFFSET(GL46,1-$AY46,0,4),0)&amp;"/"&amp;
                      MATCH(LEFT(GL46,LEN(GL46)-2)&amp;TEXT(IF(VALUE(RIGHT(GL46,2))&gt;3,3,4),"00"),OFFSET(GL46,1-$AY46,0,4),0),""))</f>
        <v>#VALUE!</v>
      </c>
      <c r="GN46" s="315" t="e">
        <f t="shared" ref="GN46:GN49" ca="1" si="1124">GH46+(
IF(GJ46=2,OFFSET($EW46,0,GM46-1))+
IF(GJ46=3,OFFSET($EW46,0,VALUE(MID(GM46,1,1))-1)+
                     OFFSET($EW46,0,VALUE(MID(GM46,3,1))-1))+
IF(GJ46=4,OFFSET($EW46,0,VALUE(MID(GM46,1,1))-1)+
                     OFFSET($EW46,0,VALUE(MID(GM46,3,1))-1)+
                     OFFSET($EW46,0,VALUE(MID(GM46,5,1))-1))
)*10^GN$3</f>
        <v>#VALUE!</v>
      </c>
      <c r="GO46" s="303" t="e">
        <f t="shared" ref="GO46:GO49" ca="1" si="1125">RANK(GN46,OFFSET(GN$4:GN$7,$AX46,0))</f>
        <v>#VALUE!</v>
      </c>
      <c r="GP46" s="293">
        <f t="shared" ref="GP46:GP49" ca="1" si="1126">COUNTIF(OFFSET(GO$4:GO$7,$AX46,0),GO46)</f>
        <v>4</v>
      </c>
      <c r="GQ46" s="293">
        <f t="shared" ref="GQ46:GQ49" ca="1" si="1127">COUNTIF(OFFSET(GO46,1-$AY46,0,$AY46),GO46)</f>
        <v>1</v>
      </c>
      <c r="GR46" s="287" t="e">
        <f t="shared" ref="GR46:GR49" ca="1" si="1128">IF(COUNTIF(OFFSET(GO$4:GO$7,$AX46,0),GO46)&gt;1,       TEXT(GP46,"00")&amp;" x "&amp;TEXT(GO46,"00")&amp;"e - "&amp;       TEXT(GQ46,"00"),"")</f>
        <v>#VALUE!</v>
      </c>
      <c r="GS46" s="281" t="e">
        <f t="shared" ref="GS46:GS49" ca="1" si="1129">IF(GR46="","",
IF(GP46=2,MATCH(LEFT(GR46,LEN(GR46)-2)&amp;TEXT(IF(VALUE(RIGHT(GR46,2))&gt;1,1,2),"00"),OFFSET(GR46,1-$AY46,0,4),0),"")&amp;
IF(GP46=3,MATCH(LEFT(GR46,LEN(GR46)-2)&amp;TEXT(IF(VALUE(RIGHT(GR46,2))&gt;1,1,2),"00"),OFFSET(GR46,1-$AY46,0,4),0)&amp;"/"&amp;
                      MATCH(LEFT(GR46,LEN(GR46)-2)&amp;TEXT(IF(VALUE(RIGHT(GR46,2))&gt;2,2,3),"00"),OFFSET(GR46,1-$AY46,0,4),0),"")&amp;
IF(GP46=4,MATCH(LEFT(GR46,LEN(GR46)-2)&amp;TEXT(IF(VALUE(RIGHT(GR46,2))&gt;1,1,2),"00"),OFFSET(GR46,1-$AY46,0,4),0)&amp;"/"&amp;
                      MATCH(LEFT(GR46,LEN(GR46)-2)&amp;TEXT(IF(VALUE(RIGHT(GR46,2))&gt;2,2,3),"00"),OFFSET(GR46,1-$AY46,0,4),0)&amp;"/"&amp;
                      MATCH(LEFT(GR46,LEN(GR46)-2)&amp;TEXT(IF(VALUE(RIGHT(GR46,2))&gt;3,3,4),"00"),OFFSET(GR46,1-$AY46,0,4),0),""))</f>
        <v>#VALUE!</v>
      </c>
      <c r="GT46" s="318" t="e">
        <f t="shared" ref="GT46:GT49" ca="1" si="1130">GN46+(
IF(GP46=2,OFFSET($FB46,0,GS46-1))+
IF(GP46=3,OFFSET($FB46,0,VALUE(MID(GS46,1,1))-1)+
                     OFFSET($FB46,0,VALUE(MID(GS46,3,1))-1))+
IF(GP46=4,OFFSET($FB46,0,VALUE(MID(GS46,1,1))-1)+
                     OFFSET($FB46,0,VALUE(MID(GS46,3,1))-1)+
                     OFFSET($FB46,0,VALUE(MID(GS46,5,1))-1))
)*10^GT$3</f>
        <v>#VALUE!</v>
      </c>
      <c r="GU46" s="303" t="e">
        <f t="shared" ref="GU46:GU49" ca="1" si="1131">RANK(GT46,OFFSET(GT$4:GT$7,$AX46,0))</f>
        <v>#VALUE!</v>
      </c>
      <c r="GV46" s="321" t="e">
        <f ca="1">GT46+IF(COUNTIF(OFFSET($GU$4:$GU$7,$AX46,0),GU46)&gt;1,FA46*10^GV$3)</f>
        <v>#VALUE!</v>
      </c>
      <c r="GW46" s="281" t="e">
        <f t="shared" ref="GW46:GW49" ca="1" si="1132">RANK(GV46,OFFSET(GV$4:GV$7,$AX46,0))</f>
        <v>#VALUE!</v>
      </c>
      <c r="GX46" s="324" t="e">
        <f ca="1">GV46+IF(COUNTIF(OFFSET($GW$4:$GW$7,$AX46,0),GW46)&gt;1,FF46*10^GX$3)</f>
        <v>#VALUE!</v>
      </c>
      <c r="GY46" s="281" t="e">
        <f ca="1">RANK(GX46,OFFSET(GX$4:GX$7,$AX46,0))&amp;$E46</f>
        <v>#VALUE!</v>
      </c>
      <c r="GZ46"/>
      <c r="HA46"/>
      <c r="HB46"/>
      <c r="HC46"/>
      <c r="HD46"/>
      <c r="HE46"/>
      <c r="HF46"/>
      <c r="HG46"/>
      <c r="HH46"/>
    </row>
    <row r="47" spans="1:216" x14ac:dyDescent="0.25">
      <c r="A47" s="41">
        <v>32</v>
      </c>
      <c r="B47" s="42">
        <v>43275</v>
      </c>
      <c r="C47" s="43">
        <v>0.70833333333333337</v>
      </c>
      <c r="D47" s="44" t="s">
        <v>249</v>
      </c>
      <c r="E47" s="74" t="s">
        <v>275</v>
      </c>
      <c r="F47" s="250" t="s">
        <v>279</v>
      </c>
      <c r="G47" s="251" t="s">
        <v>280</v>
      </c>
      <c r="H47" s="56"/>
      <c r="I47" s="57"/>
      <c r="J47" s="49"/>
      <c r="K47" s="50" t="str">
        <f t="shared" si="0"/>
        <v/>
      </c>
      <c r="L47" s="51">
        <v>10</v>
      </c>
      <c r="M47" s="49"/>
      <c r="N47" s="58"/>
      <c r="O47" s="59"/>
      <c r="P47" s="68" t="s">
        <v>286</v>
      </c>
      <c r="Q47" s="261" t="s">
        <v>280</v>
      </c>
      <c r="R47" s="382">
        <f t="shared" ca="1" si="1036"/>
        <v>0</v>
      </c>
      <c r="S47" s="382">
        <f t="shared" ca="1" si="124"/>
        <v>0</v>
      </c>
      <c r="T47" s="382">
        <f t="shared" ca="1" si="125"/>
        <v>0</v>
      </c>
      <c r="U47" s="382">
        <f t="shared" ca="1" si="126"/>
        <v>0</v>
      </c>
      <c r="V47" s="383">
        <f t="shared" ca="1" si="1037"/>
        <v>0</v>
      </c>
      <c r="W47" s="384">
        <f t="shared" ca="1" si="1038"/>
        <v>0</v>
      </c>
      <c r="X47" s="385">
        <f t="shared" ca="1" si="129"/>
        <v>0</v>
      </c>
      <c r="Y47" s="386">
        <f t="shared" ca="1" si="1039"/>
        <v>0</v>
      </c>
      <c r="Z47" s="387" t="str">
        <f ca="1">IF(SUM(OFFSET(R$4:R$7,$AX47,0))=0,"",IFERROR(DG47,"")&amp;IF(SUM(OFFSET(R$4:R$7,$AX47,0))&lt;12,"?",""))</f>
        <v/>
      </c>
      <c r="AA47" s="50" t="str">
        <f ca="1">IF(AK47="","",(IF(V47=AG47,1)+IF(W47=AH47,1)+IF(X47=AI47,1)+IF(Y47=AJ47,1)+IF(Z47=AK47,1))/5*AB47)</f>
        <v/>
      </c>
      <c r="AB47" s="390">
        <v>5</v>
      </c>
      <c r="AC47" s="388">
        <f t="shared" ca="1" si="131"/>
        <v>0</v>
      </c>
      <c r="AD47" s="382">
        <f t="shared" ca="1" si="132"/>
        <v>0</v>
      </c>
      <c r="AE47" s="382">
        <f t="shared" ca="1" si="133"/>
        <v>0</v>
      </c>
      <c r="AF47" s="382">
        <f t="shared" ca="1" si="134"/>
        <v>0</v>
      </c>
      <c r="AG47" s="383">
        <f t="shared" ca="1" si="135"/>
        <v>0</v>
      </c>
      <c r="AH47" s="384">
        <f t="shared" ca="1" si="136"/>
        <v>0</v>
      </c>
      <c r="AI47" s="385">
        <f t="shared" ca="1" si="1040"/>
        <v>0</v>
      </c>
      <c r="AJ47" s="386">
        <f t="shared" ca="1" si="138"/>
        <v>0</v>
      </c>
      <c r="AK47" s="389" t="str">
        <f ca="1">IF(SUM(OFFSET(AC$4:AC$7,$AX47,0))=0,"",IFERROR($GY47,"")&amp;IF(SUM(OFFSET(AC$4:AC$7,$AX47,0))&lt;12,"?",""))</f>
        <v/>
      </c>
      <c r="AL47" s="270" t="str">
        <f t="shared" si="1"/>
        <v>Jap-Sen</v>
      </c>
      <c r="AM47" s="270" t="str">
        <f t="shared" si="2"/>
        <v/>
      </c>
      <c r="AN47" s="270" t="str">
        <f t="shared" si="2"/>
        <v/>
      </c>
      <c r="AO47" s="271" t="str">
        <f t="shared" si="27"/>
        <v/>
      </c>
      <c r="AP47" s="271" t="str">
        <f t="shared" si="28"/>
        <v/>
      </c>
      <c r="AQ47" s="271" t="str">
        <f t="shared" si="29"/>
        <v/>
      </c>
      <c r="AR47" s="271" t="str">
        <f t="shared" si="30"/>
        <v/>
      </c>
      <c r="AS47" s="274" t="str">
        <f t="shared" si="445"/>
        <v>Sen</v>
      </c>
      <c r="AT47" s="272" t="str">
        <f t="shared" ca="1" si="1041"/>
        <v/>
      </c>
      <c r="AU47" s="271" t="str">
        <f t="shared" ca="1" si="1041"/>
        <v/>
      </c>
      <c r="AV47" s="271" t="str">
        <f t="shared" ca="1" si="1041"/>
        <v/>
      </c>
      <c r="AW47" s="271" t="str">
        <f t="shared" ca="1" si="1041"/>
        <v/>
      </c>
      <c r="AX47" s="272">
        <f t="shared" si="3"/>
        <v>42</v>
      </c>
      <c r="AY47" s="272">
        <v>2</v>
      </c>
      <c r="AZ47" s="272" t="str">
        <f t="shared" ca="1" si="1042"/>
        <v/>
      </c>
      <c r="BA47" s="271" t="str">
        <f t="shared" ca="1" si="1042"/>
        <v/>
      </c>
      <c r="BB47" s="271" t="str">
        <f t="shared" ca="1" si="1042"/>
        <v/>
      </c>
      <c r="BC47" s="271" t="str">
        <f t="shared" ca="1" si="1042"/>
        <v/>
      </c>
      <c r="BD47" s="273">
        <f t="shared" ca="1" si="1043"/>
        <v>0</v>
      </c>
      <c r="BE47" s="272" t="str">
        <f t="shared" ca="1" si="1044"/>
        <v/>
      </c>
      <c r="BF47" s="271" t="str">
        <f t="shared" ca="1" si="1044"/>
        <v/>
      </c>
      <c r="BG47" s="271" t="str">
        <f t="shared" ca="1" si="1044"/>
        <v/>
      </c>
      <c r="BH47" s="271" t="str">
        <f t="shared" ca="1" si="1044"/>
        <v/>
      </c>
      <c r="BI47" s="273">
        <f t="shared" ca="1" si="1045"/>
        <v>0</v>
      </c>
      <c r="BJ47" s="272" t="str">
        <f t="shared" ca="1" si="1046"/>
        <v/>
      </c>
      <c r="BK47" s="271" t="str">
        <f t="shared" ca="1" si="1046"/>
        <v/>
      </c>
      <c r="BL47" s="271" t="str">
        <f t="shared" ca="1" si="1046"/>
        <v/>
      </c>
      <c r="BM47" s="271" t="str">
        <f t="shared" ca="1" si="1046"/>
        <v/>
      </c>
      <c r="BN47" s="273">
        <f t="shared" ca="1" si="1047"/>
        <v>0</v>
      </c>
      <c r="BO47"/>
      <c r="BP47" s="175"/>
      <c r="BQ47" s="276">
        <f t="shared" ca="1" si="1048"/>
        <v>1</v>
      </c>
      <c r="BR47" s="282">
        <f ca="1">BD47+(IF(COUNTIF(OFFSET($BQ$4:$BQ$7,$AX47,0),$BQ47)&gt;1,IF($R47&gt;0,(MAX(OFFSET($R$4:$R$7,$AX47,0))-$R47)*0.1,)))*10^BR$3</f>
        <v>0</v>
      </c>
      <c r="BS47" s="304">
        <f t="shared" ca="1" si="1049"/>
        <v>1</v>
      </c>
      <c r="BT47" s="294">
        <f t="shared" ca="1" si="1050"/>
        <v>4</v>
      </c>
      <c r="BU47" s="294">
        <f t="shared" ca="1" si="1051"/>
        <v>2</v>
      </c>
      <c r="BV47" s="288" t="str">
        <f t="shared" ca="1" si="1052"/>
        <v>04 x 01e - 02</v>
      </c>
      <c r="BW47" s="298" t="str">
        <f t="shared" ca="1" si="1053"/>
        <v>1/3/4</v>
      </c>
      <c r="BX47" s="301" t="e">
        <f t="shared" ca="1" si="1054"/>
        <v>#VALUE!</v>
      </c>
      <c r="BY47" s="304" t="e">
        <f t="shared" ca="1" si="1055"/>
        <v>#VALUE!</v>
      </c>
      <c r="BZ47" s="294">
        <f t="shared" ca="1" si="1056"/>
        <v>4</v>
      </c>
      <c r="CA47" s="294">
        <f t="shared" ca="1" si="1057"/>
        <v>2</v>
      </c>
      <c r="CB47" s="288" t="e">
        <f t="shared" ca="1" si="1058"/>
        <v>#VALUE!</v>
      </c>
      <c r="CC47" s="298" t="e">
        <f t="shared" ca="1" si="1059"/>
        <v>#VALUE!</v>
      </c>
      <c r="CD47" s="307" t="e">
        <f t="shared" ca="1" si="1060"/>
        <v>#VALUE!</v>
      </c>
      <c r="CE47" s="304" t="e">
        <f t="shared" ca="1" si="1061"/>
        <v>#VALUE!</v>
      </c>
      <c r="CF47" s="294">
        <f t="shared" ca="1" si="1062"/>
        <v>4</v>
      </c>
      <c r="CG47" s="294">
        <f t="shared" ca="1" si="1063"/>
        <v>2</v>
      </c>
      <c r="CH47" s="288" t="e">
        <f t="shared" ca="1" si="1064"/>
        <v>#VALUE!</v>
      </c>
      <c r="CI47" s="298" t="e">
        <f t="shared" ca="1" si="1065"/>
        <v>#VALUE!</v>
      </c>
      <c r="CJ47" s="310" t="e">
        <f t="shared" ca="1" si="1066"/>
        <v>#VALUE!</v>
      </c>
      <c r="CK47" s="304" t="e">
        <f t="shared" ca="1" si="1067"/>
        <v>#VALUE!</v>
      </c>
      <c r="CL47" s="294">
        <f t="shared" ca="1" si="1068"/>
        <v>4</v>
      </c>
      <c r="CM47" s="294">
        <f t="shared" ca="1" si="1069"/>
        <v>2</v>
      </c>
      <c r="CN47" s="288" t="e">
        <f t="shared" ca="1" si="1070"/>
        <v>#VALUE!</v>
      </c>
      <c r="CO47" s="298" t="e">
        <f t="shared" ca="1" si="1071"/>
        <v>#VALUE!</v>
      </c>
      <c r="CP47" s="313" t="e">
        <f t="shared" ca="1" si="1072"/>
        <v>#VALUE!</v>
      </c>
      <c r="CQ47" s="304" t="e">
        <f t="shared" ca="1" si="1073"/>
        <v>#VALUE!</v>
      </c>
      <c r="CR47" s="294">
        <f t="shared" ca="1" si="1074"/>
        <v>4</v>
      </c>
      <c r="CS47" s="294">
        <f t="shared" ca="1" si="1075"/>
        <v>2</v>
      </c>
      <c r="CT47" s="288" t="e">
        <f t="shared" ca="1" si="1076"/>
        <v>#VALUE!</v>
      </c>
      <c r="CU47" s="298" t="e">
        <f t="shared" ca="1" si="1077"/>
        <v>#VALUE!</v>
      </c>
      <c r="CV47" s="316" t="e">
        <f t="shared" ca="1" si="1078"/>
        <v>#VALUE!</v>
      </c>
      <c r="CW47" s="304" t="e">
        <f t="shared" ca="1" si="1079"/>
        <v>#VALUE!</v>
      </c>
      <c r="CX47" s="294">
        <f t="shared" ca="1" si="1080"/>
        <v>4</v>
      </c>
      <c r="CY47" s="294">
        <f t="shared" ca="1" si="1081"/>
        <v>2</v>
      </c>
      <c r="CZ47" s="288" t="e">
        <f t="shared" ca="1" si="1082"/>
        <v>#VALUE!</v>
      </c>
      <c r="DA47" s="298" t="e">
        <f t="shared" ca="1" si="1083"/>
        <v>#VALUE!</v>
      </c>
      <c r="DB47" s="319" t="e">
        <f t="shared" ca="1" si="1084"/>
        <v>#VALUE!</v>
      </c>
      <c r="DC47" s="304" t="e">
        <f t="shared" ca="1" si="1085"/>
        <v>#VALUE!</v>
      </c>
      <c r="DD47" s="322" t="e">
        <f t="shared" ca="1" si="185"/>
        <v>#VALUE!</v>
      </c>
      <c r="DE47" s="283" t="e">
        <f t="shared" ca="1" si="1086"/>
        <v>#VALUE!</v>
      </c>
      <c r="DF47" s="325" t="e">
        <f t="shared" ca="1" si="187"/>
        <v>#VALUE!</v>
      </c>
      <c r="DG47" s="283" t="e">
        <f ca="1">RANK(DF47,OFFSET(DF$4:DF$7,$AX47,0))&amp;$E47</f>
        <v>#VALUE!</v>
      </c>
      <c r="DH47" s="348">
        <f ca="1">COUNTIF(OFFSET($DG$4:$DG$7,$AX47,0),$DN47)</f>
        <v>0</v>
      </c>
      <c r="DI47" s="357" t="str">
        <f ca="1">IFERROR(MATCH($DN47,OFFSET($DG$4:$DG$7,$AX47,0),0),"")</f>
        <v/>
      </c>
      <c r="DJ47" s="357" t="str">
        <f t="shared" ca="1" si="1087"/>
        <v/>
      </c>
      <c r="DK47" s="357" t="str">
        <f t="shared" ca="1" si="1087"/>
        <v/>
      </c>
      <c r="DL47" s="357" t="str">
        <f t="shared" ca="1" si="1087"/>
        <v/>
      </c>
      <c r="DM47" s="350" t="str">
        <f ca="1">CONCATENATE(DI47,DJ47,DK47,DL47)</f>
        <v/>
      </c>
      <c r="DN47" s="351" t="s">
        <v>303</v>
      </c>
      <c r="DO47" s="351" t="str">
        <f ca="1">IF(SUM(OFFSET($R$4:$R$7,$AX47,0))&lt;12,"",
IF($DH47=0,$DO46,
IF($DH47=1,OFFSET($Q$4,VALUE(DM47)-1+$AX47,0),
IF($DH47=2,OFFSET($AS$4,VALUE(MID(DM47,1,1))-1+$AX47,0)&amp;"/"&amp;OFFSET($AS$4,VALUE(MID(DM47,2,1))-1+$AX47,0),
IF($DH47=3,OFFSET($AS$4,VALUE(MID(DM47,1,1))-1+$AX47,0)&amp;"/"&amp;OFFSET($AS$4,VALUE(MID(DM47,2,1))-1+$AX47,0)&amp;"/"&amp;OFFSET($AS$4,VALUE(MID(DM47,3,1))-1+$AX47,0),
CONCATENATE(OFFSET($AS$4,$AX47,0),"/",OFFSET($AS$5,$AX47,0),"/",OFFSET($AS$6,$AX47,0),"/",OFFSET($AS$7,$AX47,0)))))))</f>
        <v/>
      </c>
      <c r="DP47" s="351" t="str">
        <f ca="1">IFERROR(OFFSET($Q$51,MATCH(RIGHT($DN47),$Q$52:$Q$59,0),MATCH(VALUE(LEFT($DN47)),$R$51:$Z$51,0)),"")</f>
        <v/>
      </c>
      <c r="DQ47" s="351" t="str">
        <f t="shared" ca="1" si="1019"/>
        <v/>
      </c>
      <c r="DR47" s="353" t="str">
        <f ca="1">IF(OR(R47&lt;1,DQ47=""),"",IF(LEFT(DQ47,3)="Noo","NIe",LEFT(DQ47,3))&amp;IF(ISERROR(MATCH(DQ47,$Q:$Q,0)),"?",""))</f>
        <v/>
      </c>
      <c r="DS47" s="201">
        <f t="shared" ca="1" si="189"/>
        <v>0</v>
      </c>
      <c r="DT47" s="203" t="str">
        <f t="shared" ca="1" si="190"/>
        <v/>
      </c>
      <c r="DU47" s="203" t="str">
        <f t="shared" ca="1" si="1088"/>
        <v/>
      </c>
      <c r="DV47" s="203" t="str">
        <f t="shared" ca="1" si="1088"/>
        <v/>
      </c>
      <c r="DW47" s="203" t="str">
        <f t="shared" ca="1" si="1088"/>
        <v/>
      </c>
      <c r="DX47" s="195" t="str">
        <f t="shared" ca="1" si="1089"/>
        <v/>
      </c>
      <c r="DY47" s="156" t="s">
        <v>303</v>
      </c>
      <c r="DZ47" s="156" t="str">
        <f ca="1">IF(SUM(OFFSET($AC$4:$AC$7,$AX47,0))&lt;12,"",
IF($DS47=0,$DZ46,
IF($DS47=1,OFFSET($Q$4,VALUE(DX47)-1+$AX47,0),
IF($DS47=2,OFFSET($AS$4,VALUE(MID(DX47,1,1))-1+$AX47,0)&amp;"/"&amp;OFFSET($AS$4,VALUE(MID(DX47,2,1))-1+$AX47,0),
IF($DS47=3,OFFSET($AS$4,VALUE(MID(DX47,1,1))-1+$AX47,0)&amp;"/"&amp;OFFSET($AS$4,VALUE(MID(DX47,2,1))-1+$AX47,0)&amp;"/"&amp;OFFSET($AS$4,VALUE(MID(DX47,3,1))-1+$AX47,0),
CONCATENATE(OFFSET($AS$4,$AX47,0),"/",OFFSET($AS$5,$AX47,0),"/",OFFSET($AS$6,$AX47,0),"/",OFFSET($AS$7,$AX47,0)))))))</f>
        <v/>
      </c>
      <c r="EA47" s="156" t="str">
        <f ca="1">IFERROR(OFFSET($Q$51,MATCH(RIGHT($DY47),$Q$52:$Q$59,0),MATCH(VALUE(LEFT($DY47)),$AC$51:$AK$51,0)),"")</f>
        <v/>
      </c>
      <c r="EB47" s="156" t="str">
        <f t="shared" ca="1" si="70"/>
        <v/>
      </c>
      <c r="EC47" s="156" t="str">
        <f ca="1">IF(OR(AC47&lt;1,EB47=""),"",LEFT(EB47,3)&amp;IF(ISERROR(MATCH(EB47,$Q:$Q,0)),"?",""))</f>
        <v/>
      </c>
      <c r="ED47" s="270" t="str">
        <f t="shared" si="4"/>
        <v>Jap-Sen</v>
      </c>
      <c r="EE47" s="270" t="str">
        <f t="shared" si="5"/>
        <v/>
      </c>
      <c r="EF47" s="270" t="str">
        <f t="shared" si="5"/>
        <v/>
      </c>
      <c r="EG47" s="271" t="str">
        <f t="shared" si="6"/>
        <v/>
      </c>
      <c r="EH47" s="271" t="str">
        <f t="shared" si="7"/>
        <v/>
      </c>
      <c r="EI47" s="271" t="str">
        <f t="shared" si="8"/>
        <v/>
      </c>
      <c r="EJ47" s="271" t="str">
        <f t="shared" si="71"/>
        <v/>
      </c>
      <c r="EK47" s="274" t="str">
        <f t="shared" si="494"/>
        <v>Sen</v>
      </c>
      <c r="EL47" s="272" t="str">
        <f t="shared" ca="1" si="1090"/>
        <v/>
      </c>
      <c r="EM47" s="271" t="str">
        <f t="shared" ca="1" si="1090"/>
        <v/>
      </c>
      <c r="EN47" s="271" t="str">
        <f t="shared" ca="1" si="1090"/>
        <v/>
      </c>
      <c r="EO47" s="271" t="str">
        <f t="shared" ca="1" si="1090"/>
        <v/>
      </c>
      <c r="EP47" s="272">
        <f t="shared" si="9"/>
        <v>42</v>
      </c>
      <c r="EQ47" s="272">
        <v>2</v>
      </c>
      <c r="ER47" s="272" t="str">
        <f t="shared" ca="1" si="1091"/>
        <v/>
      </c>
      <c r="ES47" s="271" t="str">
        <f t="shared" ca="1" si="1091"/>
        <v/>
      </c>
      <c r="ET47" s="271" t="str">
        <f t="shared" ca="1" si="1091"/>
        <v/>
      </c>
      <c r="EU47" s="271" t="str">
        <f t="shared" ca="1" si="1091"/>
        <v/>
      </c>
      <c r="EV47" s="273">
        <f t="shared" ca="1" si="1092"/>
        <v>0</v>
      </c>
      <c r="EW47" s="272" t="str">
        <f t="shared" ca="1" si="1093"/>
        <v/>
      </c>
      <c r="EX47" s="271" t="str">
        <f t="shared" ca="1" si="1093"/>
        <v/>
      </c>
      <c r="EY47" s="271" t="str">
        <f t="shared" ca="1" si="1093"/>
        <v/>
      </c>
      <c r="EZ47" s="271" t="str">
        <f t="shared" ca="1" si="1093"/>
        <v/>
      </c>
      <c r="FA47" s="273">
        <f t="shared" ca="1" si="1094"/>
        <v>0</v>
      </c>
      <c r="FB47" s="272" t="str">
        <f t="shared" ca="1" si="1095"/>
        <v/>
      </c>
      <c r="FC47" s="271" t="str">
        <f t="shared" ca="1" si="1095"/>
        <v/>
      </c>
      <c r="FD47" s="271" t="str">
        <f t="shared" ca="1" si="1095"/>
        <v/>
      </c>
      <c r="FE47" s="271" t="str">
        <f t="shared" ca="1" si="1095"/>
        <v/>
      </c>
      <c r="FF47" s="273">
        <f t="shared" ca="1" si="1096"/>
        <v>0</v>
      </c>
      <c r="FG47"/>
      <c r="FH47" s="175"/>
      <c r="FI47" s="276">
        <f ca="1">RANK($EV47,OFFSET($EV$4:$EV$7,$AX47,0),0)</f>
        <v>1</v>
      </c>
      <c r="FJ47" s="282">
        <f ca="1">EV47+(IF(COUNTIF(OFFSET($FI$4:$FI$7,$AX47,0),$FI47)&gt;1,IF($AC47&gt;0,(MAX(OFFSET($AC$4:$AC$7,$AX47,0))-$AC47)*0.1,)))*10^FJ$3</f>
        <v>0</v>
      </c>
      <c r="FK47" s="304">
        <f ca="1">RANK($FJ47,OFFSET($FJ$4:$FJ$7,$AX47,0),0)</f>
        <v>1</v>
      </c>
      <c r="FL47" s="294">
        <f t="shared" ca="1" si="1097"/>
        <v>4</v>
      </c>
      <c r="FM47" s="294">
        <f t="shared" ca="1" si="1098"/>
        <v>2</v>
      </c>
      <c r="FN47" s="288" t="str">
        <f t="shared" ca="1" si="1099"/>
        <v>04 x 01e - 02</v>
      </c>
      <c r="FO47" s="298" t="str">
        <f t="shared" ca="1" si="1100"/>
        <v>1/3/4</v>
      </c>
      <c r="FP47" s="301" t="e">
        <f t="shared" ca="1" si="1101"/>
        <v>#VALUE!</v>
      </c>
      <c r="FQ47" s="304" t="e">
        <f t="shared" ca="1" si="206"/>
        <v>#VALUE!</v>
      </c>
      <c r="FR47" s="294">
        <f t="shared" ca="1" si="1102"/>
        <v>4</v>
      </c>
      <c r="FS47" s="294">
        <f t="shared" ca="1" si="1103"/>
        <v>2</v>
      </c>
      <c r="FT47" s="288" t="e">
        <f t="shared" ca="1" si="1104"/>
        <v>#VALUE!</v>
      </c>
      <c r="FU47" s="298" t="e">
        <f t="shared" ca="1" si="1105"/>
        <v>#VALUE!</v>
      </c>
      <c r="FV47" s="307" t="e">
        <f t="shared" ca="1" si="1106"/>
        <v>#VALUE!</v>
      </c>
      <c r="FW47" s="304" t="e">
        <f t="shared" ca="1" si="212"/>
        <v>#VALUE!</v>
      </c>
      <c r="FX47" s="294">
        <f t="shared" ca="1" si="1108"/>
        <v>4</v>
      </c>
      <c r="FY47" s="294">
        <f t="shared" ca="1" si="1109"/>
        <v>2</v>
      </c>
      <c r="FZ47" s="288" t="e">
        <f t="shared" ca="1" si="1110"/>
        <v>#VALUE!</v>
      </c>
      <c r="GA47" s="298" t="e">
        <f t="shared" ca="1" si="1111"/>
        <v>#VALUE!</v>
      </c>
      <c r="GB47" s="310" t="e">
        <f t="shared" ca="1" si="1112"/>
        <v>#VALUE!</v>
      </c>
      <c r="GC47" s="304" t="e">
        <f t="shared" ca="1" si="1113"/>
        <v>#VALUE!</v>
      </c>
      <c r="GD47" s="294">
        <f t="shared" ca="1" si="1114"/>
        <v>4</v>
      </c>
      <c r="GE47" s="294">
        <f t="shared" ca="1" si="1115"/>
        <v>2</v>
      </c>
      <c r="GF47" s="288" t="e">
        <f t="shared" ca="1" si="1116"/>
        <v>#VALUE!</v>
      </c>
      <c r="GG47" s="298" t="e">
        <f t="shared" ca="1" si="1117"/>
        <v>#VALUE!</v>
      </c>
      <c r="GH47" s="313" t="e">
        <f t="shared" ca="1" si="1118"/>
        <v>#VALUE!</v>
      </c>
      <c r="GI47" s="304" t="e">
        <f t="shared" ca="1" si="1119"/>
        <v>#VALUE!</v>
      </c>
      <c r="GJ47" s="294">
        <f t="shared" ca="1" si="1120"/>
        <v>4</v>
      </c>
      <c r="GK47" s="294">
        <f t="shared" ca="1" si="1121"/>
        <v>2</v>
      </c>
      <c r="GL47" s="288" t="e">
        <f t="shared" ca="1" si="1122"/>
        <v>#VALUE!</v>
      </c>
      <c r="GM47" s="298" t="e">
        <f t="shared" ca="1" si="1123"/>
        <v>#VALUE!</v>
      </c>
      <c r="GN47" s="316" t="e">
        <f t="shared" ca="1" si="1124"/>
        <v>#VALUE!</v>
      </c>
      <c r="GO47" s="304" t="e">
        <f t="shared" ca="1" si="1125"/>
        <v>#VALUE!</v>
      </c>
      <c r="GP47" s="294">
        <f t="shared" ca="1" si="1126"/>
        <v>4</v>
      </c>
      <c r="GQ47" s="294">
        <f t="shared" ca="1" si="1127"/>
        <v>2</v>
      </c>
      <c r="GR47" s="288" t="e">
        <f t="shared" ca="1" si="1128"/>
        <v>#VALUE!</v>
      </c>
      <c r="GS47" s="298" t="e">
        <f t="shared" ca="1" si="1129"/>
        <v>#VALUE!</v>
      </c>
      <c r="GT47" s="319" t="e">
        <f t="shared" ca="1" si="1130"/>
        <v>#VALUE!</v>
      </c>
      <c r="GU47" s="304" t="e">
        <f t="shared" ca="1" si="1131"/>
        <v>#VALUE!</v>
      </c>
      <c r="GV47" s="322" t="e">
        <f ca="1">GT47+IF(COUNTIF(OFFSET($GU$4:$GU$7,$AX47,0),GU47)&gt;1,FA47*10^GV$3)</f>
        <v>#VALUE!</v>
      </c>
      <c r="GW47" s="283" t="e">
        <f t="shared" ca="1" si="1132"/>
        <v>#VALUE!</v>
      </c>
      <c r="GX47" s="325" t="e">
        <f ca="1">GV47+IF(COUNTIF(OFFSET($GW$4:$GW$7,$AX47,0),GW47)&gt;1,FF47*10^GX$3)</f>
        <v>#VALUE!</v>
      </c>
      <c r="GY47" s="283" t="e">
        <f ca="1">RANK(GX47,OFFSET(GX$4:GX$7,$AX47,0))&amp;$E47</f>
        <v>#VALUE!</v>
      </c>
      <c r="GZ47"/>
      <c r="HA47"/>
      <c r="HB47"/>
      <c r="HC47"/>
      <c r="HD47"/>
      <c r="HE47"/>
      <c r="HF47"/>
      <c r="HG47"/>
      <c r="HH47"/>
    </row>
    <row r="48" spans="1:216" x14ac:dyDescent="0.25">
      <c r="A48" s="41">
        <v>31</v>
      </c>
      <c r="B48" s="42">
        <v>43275</v>
      </c>
      <c r="C48" s="43">
        <v>0.83333333333333337</v>
      </c>
      <c r="D48" s="44" t="s">
        <v>255</v>
      </c>
      <c r="E48" s="74" t="s">
        <v>275</v>
      </c>
      <c r="F48" s="250" t="s">
        <v>142</v>
      </c>
      <c r="G48" s="251" t="s">
        <v>278</v>
      </c>
      <c r="H48" s="56"/>
      <c r="I48" s="57"/>
      <c r="J48" s="49"/>
      <c r="K48" s="50" t="str">
        <f t="shared" si="0"/>
        <v/>
      </c>
      <c r="L48" s="51">
        <v>10</v>
      </c>
      <c r="M48" s="49"/>
      <c r="N48" s="58"/>
      <c r="O48" s="59"/>
      <c r="P48" s="68" t="s">
        <v>287</v>
      </c>
      <c r="Q48" s="261" t="s">
        <v>278</v>
      </c>
      <c r="R48" s="382">
        <f t="shared" ca="1" si="1036"/>
        <v>0</v>
      </c>
      <c r="S48" s="382">
        <f t="shared" ca="1" si="124"/>
        <v>0</v>
      </c>
      <c r="T48" s="382">
        <f t="shared" ca="1" si="125"/>
        <v>0</v>
      </c>
      <c r="U48" s="382">
        <f t="shared" ca="1" si="126"/>
        <v>0</v>
      </c>
      <c r="V48" s="383">
        <f t="shared" ca="1" si="1037"/>
        <v>0</v>
      </c>
      <c r="W48" s="384">
        <f t="shared" ca="1" si="1038"/>
        <v>0</v>
      </c>
      <c r="X48" s="385">
        <f t="shared" ca="1" si="129"/>
        <v>0</v>
      </c>
      <c r="Y48" s="386">
        <f t="shared" ca="1" si="1039"/>
        <v>0</v>
      </c>
      <c r="Z48" s="387" t="str">
        <f ca="1">IF(SUM(OFFSET(R$4:R$7,$AX48,0))=0,"",IFERROR(DG48,"")&amp;IF(SUM(OFFSET(R$4:R$7,$AX48,0))&lt;12,"?",""))</f>
        <v/>
      </c>
      <c r="AA48" s="50" t="str">
        <f ca="1">IF(AK48="","",(IF(V48=AG48,1)+IF(W48=AH48,1)+IF(X48=AI48,1)+IF(Y48=AJ48,1)+IF(Z48=AK48,1))/5*AB48)</f>
        <v/>
      </c>
      <c r="AB48" s="390">
        <v>5</v>
      </c>
      <c r="AC48" s="388">
        <f t="shared" ca="1" si="131"/>
        <v>0</v>
      </c>
      <c r="AD48" s="382">
        <f t="shared" ca="1" si="132"/>
        <v>0</v>
      </c>
      <c r="AE48" s="382">
        <f t="shared" ca="1" si="133"/>
        <v>0</v>
      </c>
      <c r="AF48" s="382">
        <f t="shared" ca="1" si="134"/>
        <v>0</v>
      </c>
      <c r="AG48" s="383">
        <f t="shared" ca="1" si="135"/>
        <v>0</v>
      </c>
      <c r="AH48" s="384">
        <f t="shared" ca="1" si="136"/>
        <v>0</v>
      </c>
      <c r="AI48" s="385">
        <f t="shared" ca="1" si="1040"/>
        <v>0</v>
      </c>
      <c r="AJ48" s="386">
        <f t="shared" ca="1" si="138"/>
        <v>0</v>
      </c>
      <c r="AK48" s="389" t="str">
        <f ca="1">IF(SUM(OFFSET(AC$4:AC$7,$AX48,0))=0,"",IFERROR($GY48,"")&amp;IF(SUM(OFFSET(AC$4:AC$7,$AX48,0))&lt;12,"?",""))</f>
        <v/>
      </c>
      <c r="AL48" s="270" t="str">
        <f t="shared" si="1"/>
        <v>Pol-Col</v>
      </c>
      <c r="AM48" s="270" t="str">
        <f t="shared" si="2"/>
        <v/>
      </c>
      <c r="AN48" s="270" t="str">
        <f t="shared" si="2"/>
        <v/>
      </c>
      <c r="AO48" s="271" t="str">
        <f t="shared" si="27"/>
        <v/>
      </c>
      <c r="AP48" s="271" t="str">
        <f t="shared" si="28"/>
        <v/>
      </c>
      <c r="AQ48" s="271" t="str">
        <f t="shared" si="29"/>
        <v/>
      </c>
      <c r="AR48" s="271" t="str">
        <f t="shared" si="30"/>
        <v/>
      </c>
      <c r="AS48" s="274" t="str">
        <f t="shared" si="445"/>
        <v>Col</v>
      </c>
      <c r="AT48" s="272" t="str">
        <f t="shared" ca="1" si="1041"/>
        <v/>
      </c>
      <c r="AU48" s="271" t="str">
        <f t="shared" ca="1" si="1041"/>
        <v/>
      </c>
      <c r="AV48" s="271" t="str">
        <f t="shared" ca="1" si="1041"/>
        <v/>
      </c>
      <c r="AW48" s="271" t="str">
        <f t="shared" ca="1" si="1041"/>
        <v/>
      </c>
      <c r="AX48" s="272">
        <f t="shared" si="3"/>
        <v>42</v>
      </c>
      <c r="AY48" s="272">
        <v>3</v>
      </c>
      <c r="AZ48" s="272" t="str">
        <f t="shared" ca="1" si="1042"/>
        <v/>
      </c>
      <c r="BA48" s="271" t="str">
        <f t="shared" ca="1" si="1042"/>
        <v/>
      </c>
      <c r="BB48" s="271" t="str">
        <f t="shared" ca="1" si="1042"/>
        <v/>
      </c>
      <c r="BC48" s="271" t="str">
        <f t="shared" ca="1" si="1042"/>
        <v/>
      </c>
      <c r="BD48" s="273">
        <f t="shared" ca="1" si="1043"/>
        <v>0</v>
      </c>
      <c r="BE48" s="272" t="str">
        <f t="shared" ca="1" si="1044"/>
        <v/>
      </c>
      <c r="BF48" s="271" t="str">
        <f t="shared" ca="1" si="1044"/>
        <v/>
      </c>
      <c r="BG48" s="271" t="str">
        <f t="shared" ca="1" si="1044"/>
        <v/>
      </c>
      <c r="BH48" s="271" t="str">
        <f t="shared" ca="1" si="1044"/>
        <v/>
      </c>
      <c r="BI48" s="273">
        <f t="shared" ca="1" si="1045"/>
        <v>0</v>
      </c>
      <c r="BJ48" s="272" t="str">
        <f t="shared" ca="1" si="1046"/>
        <v/>
      </c>
      <c r="BK48" s="271" t="str">
        <f t="shared" ca="1" si="1046"/>
        <v/>
      </c>
      <c r="BL48" s="271" t="str">
        <f t="shared" ca="1" si="1046"/>
        <v/>
      </c>
      <c r="BM48" s="271" t="str">
        <f t="shared" ca="1" si="1046"/>
        <v/>
      </c>
      <c r="BN48" s="273">
        <f t="shared" ca="1" si="1047"/>
        <v>0</v>
      </c>
      <c r="BO48"/>
      <c r="BP48" s="175"/>
      <c r="BQ48" s="276">
        <f t="shared" ca="1" si="1048"/>
        <v>1</v>
      </c>
      <c r="BR48" s="282">
        <f ca="1">BD48+(IF(COUNTIF(OFFSET($BQ$4:$BQ$7,$AX48,0),$BQ48)&gt;1,IF($R48&gt;0,(MAX(OFFSET($R$4:$R$7,$AX48,0))-$R48)*0.1,)))*10^BR$3</f>
        <v>0</v>
      </c>
      <c r="BS48" s="304">
        <f t="shared" ca="1" si="1049"/>
        <v>1</v>
      </c>
      <c r="BT48" s="294">
        <f t="shared" ca="1" si="1050"/>
        <v>4</v>
      </c>
      <c r="BU48" s="294">
        <f t="shared" ca="1" si="1051"/>
        <v>3</v>
      </c>
      <c r="BV48" s="288" t="str">
        <f t="shared" ca="1" si="1052"/>
        <v>04 x 01e - 03</v>
      </c>
      <c r="BW48" s="298" t="str">
        <f t="shared" ca="1" si="1053"/>
        <v>1/2/4</v>
      </c>
      <c r="BX48" s="301" t="e">
        <f t="shared" ca="1" si="1054"/>
        <v>#VALUE!</v>
      </c>
      <c r="BY48" s="304" t="e">
        <f t="shared" ca="1" si="1055"/>
        <v>#VALUE!</v>
      </c>
      <c r="BZ48" s="294">
        <f t="shared" ca="1" si="1056"/>
        <v>4</v>
      </c>
      <c r="CA48" s="294">
        <f t="shared" ca="1" si="1057"/>
        <v>3</v>
      </c>
      <c r="CB48" s="288" t="e">
        <f t="shared" ca="1" si="1058"/>
        <v>#VALUE!</v>
      </c>
      <c r="CC48" s="298" t="e">
        <f t="shared" ca="1" si="1059"/>
        <v>#VALUE!</v>
      </c>
      <c r="CD48" s="307" t="e">
        <f t="shared" ca="1" si="1060"/>
        <v>#VALUE!</v>
      </c>
      <c r="CE48" s="304" t="e">
        <f t="shared" ca="1" si="1061"/>
        <v>#VALUE!</v>
      </c>
      <c r="CF48" s="294">
        <f t="shared" ca="1" si="1062"/>
        <v>4</v>
      </c>
      <c r="CG48" s="294">
        <f t="shared" ca="1" si="1063"/>
        <v>3</v>
      </c>
      <c r="CH48" s="288" t="e">
        <f t="shared" ca="1" si="1064"/>
        <v>#VALUE!</v>
      </c>
      <c r="CI48" s="298" t="e">
        <f t="shared" ca="1" si="1065"/>
        <v>#VALUE!</v>
      </c>
      <c r="CJ48" s="310" t="e">
        <f t="shared" ca="1" si="1066"/>
        <v>#VALUE!</v>
      </c>
      <c r="CK48" s="304" t="e">
        <f t="shared" ca="1" si="1067"/>
        <v>#VALUE!</v>
      </c>
      <c r="CL48" s="294">
        <f t="shared" ca="1" si="1068"/>
        <v>4</v>
      </c>
      <c r="CM48" s="294">
        <f t="shared" ca="1" si="1069"/>
        <v>3</v>
      </c>
      <c r="CN48" s="288" t="e">
        <f t="shared" ca="1" si="1070"/>
        <v>#VALUE!</v>
      </c>
      <c r="CO48" s="298" t="e">
        <f t="shared" ca="1" si="1071"/>
        <v>#VALUE!</v>
      </c>
      <c r="CP48" s="313" t="e">
        <f t="shared" ca="1" si="1072"/>
        <v>#VALUE!</v>
      </c>
      <c r="CQ48" s="304" t="e">
        <f t="shared" ca="1" si="1073"/>
        <v>#VALUE!</v>
      </c>
      <c r="CR48" s="294">
        <f t="shared" ca="1" si="1074"/>
        <v>4</v>
      </c>
      <c r="CS48" s="294">
        <f t="shared" ca="1" si="1075"/>
        <v>3</v>
      </c>
      <c r="CT48" s="288" t="e">
        <f t="shared" ca="1" si="1076"/>
        <v>#VALUE!</v>
      </c>
      <c r="CU48" s="298" t="e">
        <f t="shared" ca="1" si="1077"/>
        <v>#VALUE!</v>
      </c>
      <c r="CV48" s="316" t="e">
        <f t="shared" ca="1" si="1078"/>
        <v>#VALUE!</v>
      </c>
      <c r="CW48" s="304" t="e">
        <f t="shared" ca="1" si="1079"/>
        <v>#VALUE!</v>
      </c>
      <c r="CX48" s="294">
        <f t="shared" ca="1" si="1080"/>
        <v>4</v>
      </c>
      <c r="CY48" s="294">
        <f t="shared" ca="1" si="1081"/>
        <v>3</v>
      </c>
      <c r="CZ48" s="288" t="e">
        <f t="shared" ca="1" si="1082"/>
        <v>#VALUE!</v>
      </c>
      <c r="DA48" s="298" t="e">
        <f t="shared" ca="1" si="1083"/>
        <v>#VALUE!</v>
      </c>
      <c r="DB48" s="319" t="e">
        <f t="shared" ca="1" si="1084"/>
        <v>#VALUE!</v>
      </c>
      <c r="DC48" s="304" t="e">
        <f t="shared" ca="1" si="1085"/>
        <v>#VALUE!</v>
      </c>
      <c r="DD48" s="322" t="e">
        <f t="shared" ca="1" si="185"/>
        <v>#VALUE!</v>
      </c>
      <c r="DE48" s="283" t="e">
        <f t="shared" ca="1" si="1086"/>
        <v>#VALUE!</v>
      </c>
      <c r="DF48" s="325" t="e">
        <f t="shared" ca="1" si="187"/>
        <v>#VALUE!</v>
      </c>
      <c r="DG48" s="283" t="e">
        <f ca="1">RANK(DF48,OFFSET(DF$4:DF$7,$AX48,0))&amp;$E48</f>
        <v>#VALUE!</v>
      </c>
      <c r="DH48" s="348">
        <f ca="1">COUNTIF(OFFSET($DG$4:$DG$7,$AX48,0),$DN48)</f>
        <v>0</v>
      </c>
      <c r="DI48" s="357" t="str">
        <f ca="1">IFERROR(MATCH($DN48,OFFSET($DG$4:$DG$7,$AX48,0),0),"")</f>
        <v/>
      </c>
      <c r="DJ48" s="357" t="str">
        <f t="shared" ca="1" si="1087"/>
        <v/>
      </c>
      <c r="DK48" s="357" t="str">
        <f t="shared" ca="1" si="1087"/>
        <v/>
      </c>
      <c r="DL48" s="357" t="str">
        <f t="shared" ca="1" si="1087"/>
        <v/>
      </c>
      <c r="DM48" s="350" t="str">
        <f ca="1">CONCATENATE(DI48,DJ48,DK48,DL48)</f>
        <v/>
      </c>
      <c r="DN48" s="351" t="s">
        <v>350</v>
      </c>
      <c r="DO48" s="351" t="str">
        <f ca="1">IF(SUM(OFFSET($R$4:$R$7,$AX48,0))&lt;12,"",
IF($DH48=0,$DO47,
IF($DH48=1,OFFSET($Q$4,VALUE(DM48)-1+$AX48,0),
IF($DH48=2,OFFSET($AS$4,VALUE(MID(DM48,1,1))-1+$AX48,0)&amp;"/"&amp;OFFSET($AS$4,VALUE(MID(DM48,2,1))-1+$AX48,0),
IF($DH48=3,OFFSET($AS$4,VALUE(MID(DM48,1,1))-1+$AX48,0)&amp;"/"&amp;OFFSET($AS$4,VALUE(MID(DM48,2,1))-1+$AX48,0)&amp;"/"&amp;OFFSET($AS$4,VALUE(MID(DM48,3,1))-1+$AX48,0),
CONCATENATE(OFFSET($AS$4,$AX48,0),"/",OFFSET($AS$5,$AX48,0),"/",OFFSET($AS$6,$AX48,0),"/",OFFSET($AS$7,$AX48,0)))))))</f>
        <v/>
      </c>
      <c r="DP48" s="351" t="str">
        <f ca="1">IFERROR(OFFSET($Q$51,MATCH(RIGHT($DN48),$Q$52:$Q$59,0),MATCH(VALUE(LEFT($DN48)),$R$51:$Z$51,0)),"")</f>
        <v/>
      </c>
      <c r="DQ48" s="351" t="str">
        <f t="shared" ca="1" si="1019"/>
        <v/>
      </c>
      <c r="DR48" s="353" t="str">
        <f ca="1">IF(OR(R48&lt;1,DQ48=""),"",IF(LEFT(DQ48,3)="Noo","NIe",LEFT(DQ48,3))&amp;IF(ISERROR(MATCH(DQ48,$Q:$Q,0)),"?",""))</f>
        <v/>
      </c>
      <c r="DS48" s="201">
        <f t="shared" ca="1" si="189"/>
        <v>0</v>
      </c>
      <c r="DT48" s="203" t="str">
        <f t="shared" ca="1" si="190"/>
        <v/>
      </c>
      <c r="DU48" s="203" t="str">
        <f t="shared" ca="1" si="1088"/>
        <v/>
      </c>
      <c r="DV48" s="203" t="str">
        <f t="shared" ca="1" si="1088"/>
        <v/>
      </c>
      <c r="DW48" s="203" t="str">
        <f t="shared" ca="1" si="1088"/>
        <v/>
      </c>
      <c r="DX48" s="195" t="str">
        <f t="shared" ca="1" si="1089"/>
        <v/>
      </c>
      <c r="DY48" s="156" t="s">
        <v>350</v>
      </c>
      <c r="DZ48" s="156" t="str">
        <f ca="1">IF(SUM(OFFSET($AC$4:$AC$7,$AX48,0))&lt;12,"",
IF($DS48=0,$DZ47,
IF($DS48=1,OFFSET($Q$4,VALUE(DX48)-1+$AX48,0),
IF($DS48=2,OFFSET($AS$4,VALUE(MID(DX48,1,1))-1+$AX48,0)&amp;"/"&amp;OFFSET($AS$4,VALUE(MID(DX48,2,1))-1+$AX48,0),
IF($DS48=3,OFFSET($AS$4,VALUE(MID(DX48,1,1))-1+$AX48,0)&amp;"/"&amp;OFFSET($AS$4,VALUE(MID(DX48,2,1))-1+$AX48,0)&amp;"/"&amp;OFFSET($AS$4,VALUE(MID(DX48,3,1))-1+$AX48,0),
CONCATENATE(OFFSET($AS$4,$AX48,0),"/",OFFSET($AS$5,$AX48,0),"/",OFFSET($AS$6,$AX48,0),"/",OFFSET($AS$7,$AX48,0)))))))</f>
        <v/>
      </c>
      <c r="EA48" s="156" t="str">
        <f ca="1">IFERROR(OFFSET($Q$51,MATCH(RIGHT($DY48),$Q$52:$Q$59,0),MATCH(VALUE(LEFT($DY48)),$AC$51:$AK$51,0)),"")</f>
        <v/>
      </c>
      <c r="EB48" s="156" t="str">
        <f t="shared" ca="1" si="70"/>
        <v/>
      </c>
      <c r="EC48" s="156" t="str">
        <f ca="1">IF(OR(AC48&lt;1,EB48=""),"",LEFT(EB48,3)&amp;IF(ISERROR(MATCH(EB48,$Q:$Q,0)),"?",""))</f>
        <v/>
      </c>
      <c r="ED48" s="270" t="str">
        <f t="shared" si="4"/>
        <v>Pol-Col</v>
      </c>
      <c r="EE48" s="270" t="str">
        <f t="shared" si="5"/>
        <v/>
      </c>
      <c r="EF48" s="270" t="str">
        <f t="shared" si="5"/>
        <v/>
      </c>
      <c r="EG48" s="271" t="str">
        <f t="shared" si="6"/>
        <v/>
      </c>
      <c r="EH48" s="271" t="str">
        <f t="shared" si="7"/>
        <v/>
      </c>
      <c r="EI48" s="271" t="str">
        <f t="shared" si="8"/>
        <v/>
      </c>
      <c r="EJ48" s="271" t="str">
        <f t="shared" si="71"/>
        <v/>
      </c>
      <c r="EK48" s="274" t="str">
        <f t="shared" si="494"/>
        <v>Col</v>
      </c>
      <c r="EL48" s="272" t="str">
        <f t="shared" ca="1" si="1090"/>
        <v/>
      </c>
      <c r="EM48" s="271" t="str">
        <f t="shared" ca="1" si="1090"/>
        <v/>
      </c>
      <c r="EN48" s="271" t="str">
        <f t="shared" ca="1" si="1090"/>
        <v/>
      </c>
      <c r="EO48" s="271" t="str">
        <f t="shared" ca="1" si="1090"/>
        <v/>
      </c>
      <c r="EP48" s="272">
        <f t="shared" si="9"/>
        <v>42</v>
      </c>
      <c r="EQ48" s="272">
        <v>3</v>
      </c>
      <c r="ER48" s="272" t="str">
        <f t="shared" ca="1" si="1091"/>
        <v/>
      </c>
      <c r="ES48" s="271" t="str">
        <f t="shared" ca="1" si="1091"/>
        <v/>
      </c>
      <c r="ET48" s="271" t="str">
        <f t="shared" ca="1" si="1091"/>
        <v/>
      </c>
      <c r="EU48" s="271" t="str">
        <f t="shared" ca="1" si="1091"/>
        <v/>
      </c>
      <c r="EV48" s="273">
        <f t="shared" ca="1" si="1092"/>
        <v>0</v>
      </c>
      <c r="EW48" s="272" t="str">
        <f t="shared" ca="1" si="1093"/>
        <v/>
      </c>
      <c r="EX48" s="271" t="str">
        <f t="shared" ca="1" si="1093"/>
        <v/>
      </c>
      <c r="EY48" s="271" t="str">
        <f t="shared" ca="1" si="1093"/>
        <v/>
      </c>
      <c r="EZ48" s="271" t="str">
        <f t="shared" ca="1" si="1093"/>
        <v/>
      </c>
      <c r="FA48" s="273">
        <f t="shared" ca="1" si="1094"/>
        <v>0</v>
      </c>
      <c r="FB48" s="272" t="str">
        <f t="shared" ca="1" si="1095"/>
        <v/>
      </c>
      <c r="FC48" s="271" t="str">
        <f t="shared" ca="1" si="1095"/>
        <v/>
      </c>
      <c r="FD48" s="271" t="str">
        <f t="shared" ca="1" si="1095"/>
        <v/>
      </c>
      <c r="FE48" s="271" t="str">
        <f t="shared" ca="1" si="1095"/>
        <v/>
      </c>
      <c r="FF48" s="273">
        <f t="shared" ca="1" si="1096"/>
        <v>0</v>
      </c>
      <c r="FG48"/>
      <c r="FH48" s="175"/>
      <c r="FI48" s="276">
        <f ca="1">RANK($EV48,OFFSET($EV$4:$EV$7,$AX48,0),0)</f>
        <v>1</v>
      </c>
      <c r="FJ48" s="282">
        <f ca="1">EV48+(IF(COUNTIF(OFFSET($FI$4:$FI$7,$AX48,0),$FI48)&gt;1,IF($AC48&gt;0,(MAX(OFFSET($AC$4:$AC$7,$AX48,0))-$AC48)*0.1,)))*10^FJ$3</f>
        <v>0</v>
      </c>
      <c r="FK48" s="304">
        <f ca="1">RANK($FJ48,OFFSET($FJ$4:$FJ$7,$AX48,0),0)</f>
        <v>1</v>
      </c>
      <c r="FL48" s="294">
        <f t="shared" ca="1" si="1097"/>
        <v>4</v>
      </c>
      <c r="FM48" s="294">
        <f t="shared" ca="1" si="1098"/>
        <v>3</v>
      </c>
      <c r="FN48" s="288" t="str">
        <f t="shared" ca="1" si="1099"/>
        <v>04 x 01e - 03</v>
      </c>
      <c r="FO48" s="298" t="str">
        <f t="shared" ca="1" si="1100"/>
        <v>1/2/4</v>
      </c>
      <c r="FP48" s="301" t="e">
        <f t="shared" ca="1" si="1101"/>
        <v>#VALUE!</v>
      </c>
      <c r="FQ48" s="304" t="e">
        <f t="shared" ca="1" si="206"/>
        <v>#VALUE!</v>
      </c>
      <c r="FR48" s="294">
        <f t="shared" ca="1" si="1102"/>
        <v>4</v>
      </c>
      <c r="FS48" s="294">
        <f t="shared" ca="1" si="1103"/>
        <v>3</v>
      </c>
      <c r="FT48" s="288" t="e">
        <f t="shared" ca="1" si="1104"/>
        <v>#VALUE!</v>
      </c>
      <c r="FU48" s="298" t="e">
        <f t="shared" ca="1" si="1105"/>
        <v>#VALUE!</v>
      </c>
      <c r="FV48" s="307" t="e">
        <f t="shared" ca="1" si="1106"/>
        <v>#VALUE!</v>
      </c>
      <c r="FW48" s="304" t="e">
        <f t="shared" ca="1" si="212"/>
        <v>#VALUE!</v>
      </c>
      <c r="FX48" s="294">
        <f t="shared" ca="1" si="1108"/>
        <v>4</v>
      </c>
      <c r="FY48" s="294">
        <f t="shared" ca="1" si="1109"/>
        <v>3</v>
      </c>
      <c r="FZ48" s="288" t="e">
        <f t="shared" ca="1" si="1110"/>
        <v>#VALUE!</v>
      </c>
      <c r="GA48" s="298" t="e">
        <f t="shared" ca="1" si="1111"/>
        <v>#VALUE!</v>
      </c>
      <c r="GB48" s="310" t="e">
        <f t="shared" ca="1" si="1112"/>
        <v>#VALUE!</v>
      </c>
      <c r="GC48" s="304" t="e">
        <f t="shared" ca="1" si="1113"/>
        <v>#VALUE!</v>
      </c>
      <c r="GD48" s="294">
        <f t="shared" ca="1" si="1114"/>
        <v>4</v>
      </c>
      <c r="GE48" s="294">
        <f t="shared" ca="1" si="1115"/>
        <v>3</v>
      </c>
      <c r="GF48" s="288" t="e">
        <f t="shared" ca="1" si="1116"/>
        <v>#VALUE!</v>
      </c>
      <c r="GG48" s="298" t="e">
        <f t="shared" ca="1" si="1117"/>
        <v>#VALUE!</v>
      </c>
      <c r="GH48" s="313" t="e">
        <f t="shared" ca="1" si="1118"/>
        <v>#VALUE!</v>
      </c>
      <c r="GI48" s="304" t="e">
        <f t="shared" ca="1" si="1119"/>
        <v>#VALUE!</v>
      </c>
      <c r="GJ48" s="294">
        <f t="shared" ca="1" si="1120"/>
        <v>4</v>
      </c>
      <c r="GK48" s="294">
        <f t="shared" ca="1" si="1121"/>
        <v>3</v>
      </c>
      <c r="GL48" s="288" t="e">
        <f t="shared" ca="1" si="1122"/>
        <v>#VALUE!</v>
      </c>
      <c r="GM48" s="298" t="e">
        <f t="shared" ca="1" si="1123"/>
        <v>#VALUE!</v>
      </c>
      <c r="GN48" s="316" t="e">
        <f t="shared" ca="1" si="1124"/>
        <v>#VALUE!</v>
      </c>
      <c r="GO48" s="304" t="e">
        <f t="shared" ca="1" si="1125"/>
        <v>#VALUE!</v>
      </c>
      <c r="GP48" s="294">
        <f t="shared" ca="1" si="1126"/>
        <v>4</v>
      </c>
      <c r="GQ48" s="294">
        <f t="shared" ca="1" si="1127"/>
        <v>3</v>
      </c>
      <c r="GR48" s="288" t="e">
        <f t="shared" ca="1" si="1128"/>
        <v>#VALUE!</v>
      </c>
      <c r="GS48" s="298" t="e">
        <f t="shared" ca="1" si="1129"/>
        <v>#VALUE!</v>
      </c>
      <c r="GT48" s="319" t="e">
        <f t="shared" ca="1" si="1130"/>
        <v>#VALUE!</v>
      </c>
      <c r="GU48" s="304" t="e">
        <f t="shared" ca="1" si="1131"/>
        <v>#VALUE!</v>
      </c>
      <c r="GV48" s="322" t="e">
        <f ca="1">GT48+IF(COUNTIF(OFFSET($GU$4:$GU$7,$AX48,0),GU48)&gt;1,FA48*10^GV$3)</f>
        <v>#VALUE!</v>
      </c>
      <c r="GW48" s="283" t="e">
        <f t="shared" ca="1" si="1132"/>
        <v>#VALUE!</v>
      </c>
      <c r="GX48" s="325" t="e">
        <f ca="1">GV48+IF(COUNTIF(OFFSET($GW$4:$GW$7,$AX48,0),GW48)&gt;1,FF48*10^GX$3)</f>
        <v>#VALUE!</v>
      </c>
      <c r="GY48" s="283" t="e">
        <f ca="1">RANK(GX48,OFFSET(GX$4:GX$7,$AX48,0))&amp;$E48</f>
        <v>#VALUE!</v>
      </c>
      <c r="GZ48"/>
      <c r="HA48"/>
      <c r="HB48"/>
      <c r="HC48"/>
      <c r="HD48"/>
      <c r="HE48"/>
      <c r="HF48"/>
      <c r="HG48"/>
      <c r="HH48"/>
    </row>
    <row r="49" spans="1:216" x14ac:dyDescent="0.25">
      <c r="A49" s="41">
        <v>47</v>
      </c>
      <c r="B49" s="42">
        <v>43279</v>
      </c>
      <c r="C49" s="43">
        <v>0.66666666666666663</v>
      </c>
      <c r="D49" s="44" t="s">
        <v>253</v>
      </c>
      <c r="E49" s="74" t="s">
        <v>275</v>
      </c>
      <c r="F49" s="250" t="s">
        <v>279</v>
      </c>
      <c r="G49" s="251" t="s">
        <v>142</v>
      </c>
      <c r="H49" s="56"/>
      <c r="I49" s="57"/>
      <c r="J49" s="49"/>
      <c r="K49" s="50" t="str">
        <f t="shared" si="0"/>
        <v/>
      </c>
      <c r="L49" s="51">
        <v>10</v>
      </c>
      <c r="M49" s="49"/>
      <c r="N49" s="58"/>
      <c r="O49" s="59"/>
      <c r="P49" s="68" t="s">
        <v>288</v>
      </c>
      <c r="Q49" s="261" t="s">
        <v>279</v>
      </c>
      <c r="R49" s="382">
        <f t="shared" ca="1" si="1036"/>
        <v>0</v>
      </c>
      <c r="S49" s="382">
        <f t="shared" ca="1" si="124"/>
        <v>0</v>
      </c>
      <c r="T49" s="382">
        <f t="shared" ca="1" si="125"/>
        <v>0</v>
      </c>
      <c r="U49" s="382">
        <f t="shared" ca="1" si="126"/>
        <v>0</v>
      </c>
      <c r="V49" s="383">
        <f t="shared" ca="1" si="1037"/>
        <v>0</v>
      </c>
      <c r="W49" s="384">
        <f t="shared" ca="1" si="1038"/>
        <v>0</v>
      </c>
      <c r="X49" s="385">
        <f t="shared" ca="1" si="129"/>
        <v>0</v>
      </c>
      <c r="Y49" s="386">
        <f t="shared" ca="1" si="1039"/>
        <v>0</v>
      </c>
      <c r="Z49" s="387" t="str">
        <f ca="1">IF(SUM(OFFSET(R$4:R$7,$AX49,0))=0,"",IFERROR(DG49,"")&amp;IF(SUM(OFFSET(R$4:R$7,$AX49,0))&lt;12,"?",""))</f>
        <v/>
      </c>
      <c r="AA49" s="50" t="str">
        <f ca="1">IF(AK49="","",(IF(V49=AG49,1)+IF(W49=AH49,1)+IF(X49=AI49,1)+IF(Y49=AJ49,1)+IF(Z49=AK49,1))/5*AB49)</f>
        <v/>
      </c>
      <c r="AB49" s="390">
        <v>5</v>
      </c>
      <c r="AC49" s="388">
        <f t="shared" ca="1" si="131"/>
        <v>0</v>
      </c>
      <c r="AD49" s="382">
        <f t="shared" ca="1" si="132"/>
        <v>0</v>
      </c>
      <c r="AE49" s="382">
        <f t="shared" ca="1" si="133"/>
        <v>0</v>
      </c>
      <c r="AF49" s="382">
        <f t="shared" ca="1" si="134"/>
        <v>0</v>
      </c>
      <c r="AG49" s="383">
        <f t="shared" ca="1" si="135"/>
        <v>0</v>
      </c>
      <c r="AH49" s="384">
        <f t="shared" ca="1" si="136"/>
        <v>0</v>
      </c>
      <c r="AI49" s="385">
        <f t="shared" ca="1" si="1040"/>
        <v>0</v>
      </c>
      <c r="AJ49" s="386">
        <f t="shared" ca="1" si="138"/>
        <v>0</v>
      </c>
      <c r="AK49" s="389" t="str">
        <f ca="1">IF(SUM(OFFSET(AC$4:AC$7,$AX49,0))=0,"",IFERROR($GY49,"")&amp;IF(SUM(OFFSET(AC$4:AC$7,$AX49,0))&lt;12,"?",""))</f>
        <v/>
      </c>
      <c r="AL49" s="270" t="str">
        <f t="shared" si="1"/>
        <v>Jap-Pol</v>
      </c>
      <c r="AM49" s="270" t="str">
        <f t="shared" si="2"/>
        <v/>
      </c>
      <c r="AN49" s="270" t="str">
        <f t="shared" si="2"/>
        <v/>
      </c>
      <c r="AO49" s="271" t="str">
        <f t="shared" si="27"/>
        <v/>
      </c>
      <c r="AP49" s="271" t="str">
        <f t="shared" si="28"/>
        <v/>
      </c>
      <c r="AQ49" s="271" t="str">
        <f t="shared" si="29"/>
        <v/>
      </c>
      <c r="AR49" s="271" t="str">
        <f t="shared" si="30"/>
        <v/>
      </c>
      <c r="AS49" s="274" t="str">
        <f t="shared" si="445"/>
        <v>Jap</v>
      </c>
      <c r="AT49" s="272" t="str">
        <f t="shared" ca="1" si="1041"/>
        <v/>
      </c>
      <c r="AU49" s="271" t="str">
        <f t="shared" ca="1" si="1041"/>
        <v/>
      </c>
      <c r="AV49" s="271" t="str">
        <f t="shared" ca="1" si="1041"/>
        <v/>
      </c>
      <c r="AW49" s="271" t="str">
        <f t="shared" ca="1" si="1041"/>
        <v/>
      </c>
      <c r="AX49" s="272">
        <f t="shared" si="3"/>
        <v>42</v>
      </c>
      <c r="AY49" s="272">
        <v>4</v>
      </c>
      <c r="AZ49" s="272" t="str">
        <f t="shared" ca="1" si="1042"/>
        <v/>
      </c>
      <c r="BA49" s="271" t="str">
        <f t="shared" ca="1" si="1042"/>
        <v/>
      </c>
      <c r="BB49" s="271" t="str">
        <f t="shared" ca="1" si="1042"/>
        <v/>
      </c>
      <c r="BC49" s="271" t="str">
        <f t="shared" ca="1" si="1042"/>
        <v/>
      </c>
      <c r="BD49" s="273">
        <f t="shared" ca="1" si="1043"/>
        <v>0</v>
      </c>
      <c r="BE49" s="272" t="str">
        <f t="shared" ca="1" si="1044"/>
        <v/>
      </c>
      <c r="BF49" s="271" t="str">
        <f t="shared" ca="1" si="1044"/>
        <v/>
      </c>
      <c r="BG49" s="271" t="str">
        <f t="shared" ca="1" si="1044"/>
        <v/>
      </c>
      <c r="BH49" s="271" t="str">
        <f t="shared" ca="1" si="1044"/>
        <v/>
      </c>
      <c r="BI49" s="273">
        <f t="shared" ca="1" si="1045"/>
        <v>0</v>
      </c>
      <c r="BJ49" s="272" t="str">
        <f t="shared" ca="1" si="1046"/>
        <v/>
      </c>
      <c r="BK49" s="271" t="str">
        <f t="shared" ca="1" si="1046"/>
        <v/>
      </c>
      <c r="BL49" s="271" t="str">
        <f t="shared" ca="1" si="1046"/>
        <v/>
      </c>
      <c r="BM49" s="271" t="str">
        <f t="shared" ca="1" si="1046"/>
        <v/>
      </c>
      <c r="BN49" s="273">
        <f t="shared" ca="1" si="1047"/>
        <v>0</v>
      </c>
      <c r="BO49"/>
      <c r="BP49" s="175"/>
      <c r="BQ49" s="277">
        <f t="shared" ca="1" si="1048"/>
        <v>1</v>
      </c>
      <c r="BR49" s="284">
        <f ca="1">BD49+(IF(COUNTIF(OFFSET($BQ$4:$BQ$7,$AX49,0),$BQ49)&gt;1,IF($R49&gt;0,(MAX(OFFSET($R$4:$R$7,$AX49,0))-$R49)*0.1,)))*10^BR$3</f>
        <v>0</v>
      </c>
      <c r="BS49" s="305">
        <f t="shared" ca="1" si="1049"/>
        <v>1</v>
      </c>
      <c r="BT49" s="295">
        <f t="shared" ca="1" si="1050"/>
        <v>4</v>
      </c>
      <c r="BU49" s="295">
        <f t="shared" ca="1" si="1051"/>
        <v>4</v>
      </c>
      <c r="BV49" s="289" t="str">
        <f t="shared" ca="1" si="1052"/>
        <v>04 x 01e - 04</v>
      </c>
      <c r="BW49" s="299" t="str">
        <f t="shared" ca="1" si="1053"/>
        <v>1/2/3</v>
      </c>
      <c r="BX49" s="302" t="e">
        <f t="shared" ca="1" si="1054"/>
        <v>#VALUE!</v>
      </c>
      <c r="BY49" s="305" t="e">
        <f t="shared" ca="1" si="1055"/>
        <v>#VALUE!</v>
      </c>
      <c r="BZ49" s="295">
        <f t="shared" ca="1" si="1056"/>
        <v>4</v>
      </c>
      <c r="CA49" s="295">
        <f t="shared" ca="1" si="1057"/>
        <v>4</v>
      </c>
      <c r="CB49" s="289" t="e">
        <f t="shared" ca="1" si="1058"/>
        <v>#VALUE!</v>
      </c>
      <c r="CC49" s="299" t="e">
        <f t="shared" ca="1" si="1059"/>
        <v>#VALUE!</v>
      </c>
      <c r="CD49" s="308" t="e">
        <f t="shared" ca="1" si="1060"/>
        <v>#VALUE!</v>
      </c>
      <c r="CE49" s="305" t="e">
        <f t="shared" ca="1" si="1061"/>
        <v>#VALUE!</v>
      </c>
      <c r="CF49" s="295">
        <f t="shared" ca="1" si="1062"/>
        <v>4</v>
      </c>
      <c r="CG49" s="295">
        <f t="shared" ca="1" si="1063"/>
        <v>4</v>
      </c>
      <c r="CH49" s="289" t="e">
        <f t="shared" ca="1" si="1064"/>
        <v>#VALUE!</v>
      </c>
      <c r="CI49" s="299" t="e">
        <f t="shared" ca="1" si="1065"/>
        <v>#VALUE!</v>
      </c>
      <c r="CJ49" s="311" t="e">
        <f t="shared" ca="1" si="1066"/>
        <v>#VALUE!</v>
      </c>
      <c r="CK49" s="305" t="e">
        <f t="shared" ca="1" si="1067"/>
        <v>#VALUE!</v>
      </c>
      <c r="CL49" s="295">
        <f t="shared" ca="1" si="1068"/>
        <v>4</v>
      </c>
      <c r="CM49" s="295">
        <f t="shared" ca="1" si="1069"/>
        <v>4</v>
      </c>
      <c r="CN49" s="289" t="e">
        <f t="shared" ca="1" si="1070"/>
        <v>#VALUE!</v>
      </c>
      <c r="CO49" s="299" t="e">
        <f t="shared" ca="1" si="1071"/>
        <v>#VALUE!</v>
      </c>
      <c r="CP49" s="314" t="e">
        <f t="shared" ca="1" si="1072"/>
        <v>#VALUE!</v>
      </c>
      <c r="CQ49" s="305" t="e">
        <f t="shared" ca="1" si="1073"/>
        <v>#VALUE!</v>
      </c>
      <c r="CR49" s="295">
        <f t="shared" ca="1" si="1074"/>
        <v>4</v>
      </c>
      <c r="CS49" s="295">
        <f t="shared" ca="1" si="1075"/>
        <v>4</v>
      </c>
      <c r="CT49" s="289" t="e">
        <f t="shared" ca="1" si="1076"/>
        <v>#VALUE!</v>
      </c>
      <c r="CU49" s="299" t="e">
        <f t="shared" ca="1" si="1077"/>
        <v>#VALUE!</v>
      </c>
      <c r="CV49" s="317" t="e">
        <f t="shared" ca="1" si="1078"/>
        <v>#VALUE!</v>
      </c>
      <c r="CW49" s="305" t="e">
        <f t="shared" ca="1" si="1079"/>
        <v>#VALUE!</v>
      </c>
      <c r="CX49" s="295">
        <f t="shared" ca="1" si="1080"/>
        <v>4</v>
      </c>
      <c r="CY49" s="295">
        <f t="shared" ca="1" si="1081"/>
        <v>4</v>
      </c>
      <c r="CZ49" s="289" t="e">
        <f t="shared" ca="1" si="1082"/>
        <v>#VALUE!</v>
      </c>
      <c r="DA49" s="299" t="e">
        <f t="shared" ca="1" si="1083"/>
        <v>#VALUE!</v>
      </c>
      <c r="DB49" s="320" t="e">
        <f t="shared" ca="1" si="1084"/>
        <v>#VALUE!</v>
      </c>
      <c r="DC49" s="305" t="e">
        <f t="shared" ca="1" si="1085"/>
        <v>#VALUE!</v>
      </c>
      <c r="DD49" s="323" t="e">
        <f t="shared" ca="1" si="185"/>
        <v>#VALUE!</v>
      </c>
      <c r="DE49" s="285" t="e">
        <f t="shared" ca="1" si="1086"/>
        <v>#VALUE!</v>
      </c>
      <c r="DF49" s="326" t="e">
        <f t="shared" ca="1" si="187"/>
        <v>#VALUE!</v>
      </c>
      <c r="DG49" s="285" t="e">
        <f ca="1">RANK(DF49,OFFSET(DF$4:DF$7,$AX49,0))&amp;$E49</f>
        <v>#VALUE!</v>
      </c>
      <c r="DH49" s="348">
        <f ca="1">COUNTIF(OFFSET($DG$4:$DG$7,$AX49,0),$DN49)</f>
        <v>0</v>
      </c>
      <c r="DI49" s="357" t="str">
        <f ca="1">IFERROR(MATCH($DN49,OFFSET($DG$4:$DG$7,$AX49,0),0),"")</f>
        <v/>
      </c>
      <c r="DJ49" s="357" t="str">
        <f t="shared" ca="1" si="1087"/>
        <v/>
      </c>
      <c r="DK49" s="357" t="str">
        <f t="shared" ca="1" si="1087"/>
        <v/>
      </c>
      <c r="DL49" s="357" t="str">
        <f t="shared" ca="1" si="1087"/>
        <v/>
      </c>
      <c r="DM49" s="350" t="str">
        <f ca="1">CONCATENATE(DI49,DJ49,DK49,DL49)</f>
        <v/>
      </c>
      <c r="DN49" s="351" t="s">
        <v>351</v>
      </c>
      <c r="DO49" s="351" t="str">
        <f ca="1">IF(SUM(OFFSET($R$4:$R$7,$AX49,0))&lt;12,"",
IF($DH49=0,$DO48,
IF($DH49=1,OFFSET($Q$4,VALUE(DM49)-1+$AX49,0),
IF($DH49=2,OFFSET($AS$4,VALUE(MID(DM49,1,1))-1+$AX49,0)&amp;"/"&amp;OFFSET($AS$4,VALUE(MID(DM49,2,1))-1+$AX49,0),
IF($DH49=3,OFFSET($AS$4,VALUE(MID(DM49,1,1))-1+$AX49,0)&amp;"/"&amp;OFFSET($AS$4,VALUE(MID(DM49,2,1))-1+$AX49,0)&amp;"/"&amp;OFFSET($AS$4,VALUE(MID(DM49,3,1))-1+$AX49,0),
CONCATENATE(OFFSET($AS$4,$AX49,0),"/",OFFSET($AS$5,$AX49,0),"/",OFFSET($AS$6,$AX49,0),"/",OFFSET($AS$7,$AX49,0)))))))</f>
        <v/>
      </c>
      <c r="DP49" s="351" t="str">
        <f ca="1">IFERROR(OFFSET($Q$51,MATCH(RIGHT($DN49),$Q$52:$Q$59,0),MATCH(VALUE(LEFT($DN49)),$R$51:$Z$51,0)),"")</f>
        <v/>
      </c>
      <c r="DQ49" s="351" t="str">
        <f t="shared" ca="1" si="1019"/>
        <v/>
      </c>
      <c r="DR49" s="353" t="str">
        <f ca="1">IF(OR(R49&lt;1,DQ49=""),"",IF(LEFT(DQ49,3)="Noo","NIe",LEFT(DQ49,3))&amp;IF(ISERROR(MATCH(DQ49,$Q:$Q,0)),"?",""))</f>
        <v/>
      </c>
      <c r="DS49" s="201">
        <f t="shared" ca="1" si="189"/>
        <v>0</v>
      </c>
      <c r="DT49" s="203" t="str">
        <f t="shared" ca="1" si="190"/>
        <v/>
      </c>
      <c r="DU49" s="203" t="str">
        <f t="shared" ca="1" si="1088"/>
        <v/>
      </c>
      <c r="DV49" s="203" t="str">
        <f t="shared" ca="1" si="1088"/>
        <v/>
      </c>
      <c r="DW49" s="203" t="str">
        <f t="shared" ca="1" si="1088"/>
        <v/>
      </c>
      <c r="DX49" s="195" t="str">
        <f t="shared" ca="1" si="1089"/>
        <v/>
      </c>
      <c r="DY49" s="156" t="s">
        <v>351</v>
      </c>
      <c r="DZ49" s="156" t="str">
        <f ca="1">IF(SUM(OFFSET($AC$4:$AC$7,$AX49,0))&lt;12,"",
IF($DS49=0,$DZ48,
IF($DS49=1,OFFSET($Q$4,VALUE(DX49)-1+$AX49,0),
IF($DS49=2,OFFSET($AS$4,VALUE(MID(DX49,1,1))-1+$AX49,0)&amp;"/"&amp;OFFSET($AS$4,VALUE(MID(DX49,2,1))-1+$AX49,0),
IF($DS49=3,OFFSET($AS$4,VALUE(MID(DX49,1,1))-1+$AX49,0)&amp;"/"&amp;OFFSET($AS$4,VALUE(MID(DX49,2,1))-1+$AX49,0)&amp;"/"&amp;OFFSET($AS$4,VALUE(MID(DX49,3,1))-1+$AX49,0),
CONCATENATE(OFFSET($AS$4,$AX49,0),"/",OFFSET($AS$5,$AX49,0),"/",OFFSET($AS$6,$AX49,0),"/",OFFSET($AS$7,$AX49,0)))))))</f>
        <v/>
      </c>
      <c r="EA49" s="156" t="str">
        <f ca="1">IFERROR(OFFSET($Q$51,MATCH(RIGHT($DY49),$Q$52:$Q$59,0),MATCH(VALUE(LEFT($DY49)),$AC$51:$AK$51,0)),"")</f>
        <v/>
      </c>
      <c r="EB49" s="156" t="str">
        <f t="shared" ca="1" si="70"/>
        <v/>
      </c>
      <c r="EC49" s="156" t="str">
        <f ca="1">IF(OR(AC49&lt;1,EB49=""),"",LEFT(EB49,3)&amp;IF(ISERROR(MATCH(EB49,$Q:$Q,0)),"?",""))</f>
        <v/>
      </c>
      <c r="ED49" s="270" t="str">
        <f t="shared" si="4"/>
        <v>Jap-Pol</v>
      </c>
      <c r="EE49" s="270" t="str">
        <f t="shared" si="5"/>
        <v/>
      </c>
      <c r="EF49" s="270" t="str">
        <f t="shared" si="5"/>
        <v/>
      </c>
      <c r="EG49" s="271" t="str">
        <f t="shared" si="6"/>
        <v/>
      </c>
      <c r="EH49" s="271" t="str">
        <f t="shared" si="7"/>
        <v/>
      </c>
      <c r="EI49" s="271" t="str">
        <f t="shared" si="8"/>
        <v/>
      </c>
      <c r="EJ49" s="271" t="str">
        <f t="shared" si="71"/>
        <v/>
      </c>
      <c r="EK49" s="274" t="str">
        <f t="shared" si="494"/>
        <v>Jap</v>
      </c>
      <c r="EL49" s="272" t="str">
        <f t="shared" ca="1" si="1090"/>
        <v/>
      </c>
      <c r="EM49" s="271" t="str">
        <f t="shared" ca="1" si="1090"/>
        <v/>
      </c>
      <c r="EN49" s="271" t="str">
        <f t="shared" ca="1" si="1090"/>
        <v/>
      </c>
      <c r="EO49" s="271" t="str">
        <f t="shared" ca="1" si="1090"/>
        <v/>
      </c>
      <c r="EP49" s="272">
        <f t="shared" si="9"/>
        <v>42</v>
      </c>
      <c r="EQ49" s="272">
        <v>4</v>
      </c>
      <c r="ER49" s="272" t="str">
        <f t="shared" ca="1" si="1091"/>
        <v/>
      </c>
      <c r="ES49" s="271" t="str">
        <f t="shared" ca="1" si="1091"/>
        <v/>
      </c>
      <c r="ET49" s="271" t="str">
        <f t="shared" ca="1" si="1091"/>
        <v/>
      </c>
      <c r="EU49" s="271" t="str">
        <f t="shared" ca="1" si="1091"/>
        <v/>
      </c>
      <c r="EV49" s="273">
        <f t="shared" ca="1" si="1092"/>
        <v>0</v>
      </c>
      <c r="EW49" s="272" t="str">
        <f t="shared" ca="1" si="1093"/>
        <v/>
      </c>
      <c r="EX49" s="271" t="str">
        <f t="shared" ca="1" si="1093"/>
        <v/>
      </c>
      <c r="EY49" s="271" t="str">
        <f t="shared" ca="1" si="1093"/>
        <v/>
      </c>
      <c r="EZ49" s="271" t="str">
        <f t="shared" ca="1" si="1093"/>
        <v/>
      </c>
      <c r="FA49" s="273">
        <f t="shared" ca="1" si="1094"/>
        <v>0</v>
      </c>
      <c r="FB49" s="272" t="str">
        <f t="shared" ca="1" si="1095"/>
        <v/>
      </c>
      <c r="FC49" s="271" t="str">
        <f t="shared" ca="1" si="1095"/>
        <v/>
      </c>
      <c r="FD49" s="271" t="str">
        <f t="shared" ca="1" si="1095"/>
        <v/>
      </c>
      <c r="FE49" s="271" t="str">
        <f t="shared" ca="1" si="1095"/>
        <v/>
      </c>
      <c r="FF49" s="273">
        <f t="shared" ca="1" si="1096"/>
        <v>0</v>
      </c>
      <c r="FG49"/>
      <c r="FH49" s="175"/>
      <c r="FI49" s="277">
        <f ca="1">RANK($EV49,OFFSET($EV$4:$EV$7,$AX49,0),0)</f>
        <v>1</v>
      </c>
      <c r="FJ49" s="284">
        <f ca="1">EV49+(IF(COUNTIF(OFFSET($FI$4:$FI$7,$AX49,0),$FI49)&gt;1,IF($AC49&gt;0,(MAX(OFFSET($AC$4:$AC$7,$AX49,0))-$AC49)*0.1,)))*10^FJ$3</f>
        <v>0</v>
      </c>
      <c r="FK49" s="305">
        <f ca="1">RANK($FJ49,OFFSET($FJ$4:$FJ$7,$AX49,0),0)</f>
        <v>1</v>
      </c>
      <c r="FL49" s="295">
        <f t="shared" ca="1" si="1097"/>
        <v>4</v>
      </c>
      <c r="FM49" s="295">
        <f t="shared" ca="1" si="1098"/>
        <v>4</v>
      </c>
      <c r="FN49" s="289" t="str">
        <f t="shared" ca="1" si="1099"/>
        <v>04 x 01e - 04</v>
      </c>
      <c r="FO49" s="299" t="str">
        <f t="shared" ca="1" si="1100"/>
        <v>1/2/3</v>
      </c>
      <c r="FP49" s="302" t="e">
        <f t="shared" ca="1" si="1101"/>
        <v>#VALUE!</v>
      </c>
      <c r="FQ49" s="305" t="e">
        <f t="shared" ca="1" si="206"/>
        <v>#VALUE!</v>
      </c>
      <c r="FR49" s="295">
        <f t="shared" ca="1" si="1102"/>
        <v>4</v>
      </c>
      <c r="FS49" s="295">
        <f t="shared" ca="1" si="1103"/>
        <v>4</v>
      </c>
      <c r="FT49" s="289" t="e">
        <f t="shared" ca="1" si="1104"/>
        <v>#VALUE!</v>
      </c>
      <c r="FU49" s="299" t="e">
        <f t="shared" ca="1" si="1105"/>
        <v>#VALUE!</v>
      </c>
      <c r="FV49" s="308" t="e">
        <f t="shared" ca="1" si="1106"/>
        <v>#VALUE!</v>
      </c>
      <c r="FW49" s="305" t="e">
        <f t="shared" ca="1" si="212"/>
        <v>#VALUE!</v>
      </c>
      <c r="FX49" s="295">
        <f t="shared" ca="1" si="1108"/>
        <v>4</v>
      </c>
      <c r="FY49" s="295">
        <f t="shared" ca="1" si="1109"/>
        <v>4</v>
      </c>
      <c r="FZ49" s="289" t="e">
        <f t="shared" ca="1" si="1110"/>
        <v>#VALUE!</v>
      </c>
      <c r="GA49" s="299" t="e">
        <f t="shared" ca="1" si="1111"/>
        <v>#VALUE!</v>
      </c>
      <c r="GB49" s="311" t="e">
        <f t="shared" ca="1" si="1112"/>
        <v>#VALUE!</v>
      </c>
      <c r="GC49" s="305" t="e">
        <f t="shared" ca="1" si="1113"/>
        <v>#VALUE!</v>
      </c>
      <c r="GD49" s="295">
        <f t="shared" ca="1" si="1114"/>
        <v>4</v>
      </c>
      <c r="GE49" s="295">
        <f t="shared" ca="1" si="1115"/>
        <v>4</v>
      </c>
      <c r="GF49" s="289" t="e">
        <f t="shared" ca="1" si="1116"/>
        <v>#VALUE!</v>
      </c>
      <c r="GG49" s="299" t="e">
        <f t="shared" ca="1" si="1117"/>
        <v>#VALUE!</v>
      </c>
      <c r="GH49" s="314" t="e">
        <f t="shared" ca="1" si="1118"/>
        <v>#VALUE!</v>
      </c>
      <c r="GI49" s="305" t="e">
        <f t="shared" ca="1" si="1119"/>
        <v>#VALUE!</v>
      </c>
      <c r="GJ49" s="295">
        <f t="shared" ca="1" si="1120"/>
        <v>4</v>
      </c>
      <c r="GK49" s="295">
        <f t="shared" ca="1" si="1121"/>
        <v>4</v>
      </c>
      <c r="GL49" s="289" t="e">
        <f t="shared" ca="1" si="1122"/>
        <v>#VALUE!</v>
      </c>
      <c r="GM49" s="299" t="e">
        <f t="shared" ca="1" si="1123"/>
        <v>#VALUE!</v>
      </c>
      <c r="GN49" s="317" t="e">
        <f t="shared" ca="1" si="1124"/>
        <v>#VALUE!</v>
      </c>
      <c r="GO49" s="305" t="e">
        <f t="shared" ca="1" si="1125"/>
        <v>#VALUE!</v>
      </c>
      <c r="GP49" s="295">
        <f t="shared" ca="1" si="1126"/>
        <v>4</v>
      </c>
      <c r="GQ49" s="295">
        <f t="shared" ca="1" si="1127"/>
        <v>4</v>
      </c>
      <c r="GR49" s="289" t="e">
        <f t="shared" ca="1" si="1128"/>
        <v>#VALUE!</v>
      </c>
      <c r="GS49" s="299" t="e">
        <f t="shared" ca="1" si="1129"/>
        <v>#VALUE!</v>
      </c>
      <c r="GT49" s="320" t="e">
        <f t="shared" ca="1" si="1130"/>
        <v>#VALUE!</v>
      </c>
      <c r="GU49" s="305" t="e">
        <f t="shared" ca="1" si="1131"/>
        <v>#VALUE!</v>
      </c>
      <c r="GV49" s="323" t="e">
        <f ca="1">GT49+IF(COUNTIF(OFFSET($GU$4:$GU$7,$AX49,0),GU49)&gt;1,FA49*10^GV$3)</f>
        <v>#VALUE!</v>
      </c>
      <c r="GW49" s="285" t="e">
        <f t="shared" ca="1" si="1132"/>
        <v>#VALUE!</v>
      </c>
      <c r="GX49" s="326" t="e">
        <f ca="1">GV49+IF(COUNTIF(OFFSET($GW$4:$GW$7,$AX49,0),GW49)&gt;1,FF49*10^GX$3)</f>
        <v>#VALUE!</v>
      </c>
      <c r="GY49" s="285" t="e">
        <f ca="1">RANK(GX49,OFFSET(GX$4:GX$7,$AX49,0))&amp;$E49</f>
        <v>#VALUE!</v>
      </c>
      <c r="GZ49"/>
      <c r="HA49"/>
      <c r="HB49"/>
      <c r="HC49"/>
      <c r="HD49"/>
      <c r="HE49"/>
      <c r="HF49"/>
      <c r="HG49"/>
      <c r="HH49"/>
    </row>
    <row r="50" spans="1:216" ht="15.75" thickBot="1" x14ac:dyDescent="0.3">
      <c r="A50" s="41">
        <v>48</v>
      </c>
      <c r="B50" s="42">
        <v>43279</v>
      </c>
      <c r="C50" s="43">
        <v>0.66666666666666663</v>
      </c>
      <c r="D50" s="44" t="s">
        <v>252</v>
      </c>
      <c r="E50" s="75" t="s">
        <v>275</v>
      </c>
      <c r="F50" s="252" t="s">
        <v>280</v>
      </c>
      <c r="G50" s="253" t="s">
        <v>278</v>
      </c>
      <c r="H50" s="56"/>
      <c r="I50" s="76"/>
      <c r="J50" s="49"/>
      <c r="K50" s="50" t="str">
        <f t="shared" si="0"/>
        <v/>
      </c>
      <c r="L50" s="51">
        <v>10</v>
      </c>
      <c r="M50" s="49"/>
      <c r="N50" s="58"/>
      <c r="O50" s="77"/>
      <c r="P50" s="61"/>
      <c r="Q50" s="371"/>
      <c r="R50" s="372"/>
      <c r="S50" s="372"/>
      <c r="T50" s="372"/>
      <c r="U50" s="372"/>
      <c r="V50" s="372"/>
      <c r="W50" s="372"/>
      <c r="X50" s="372"/>
      <c r="Y50" s="372"/>
      <c r="Z50" s="373"/>
      <c r="AA50" s="50"/>
      <c r="AB50" s="51"/>
      <c r="AC50" s="377"/>
      <c r="AD50" s="378"/>
      <c r="AE50" s="378"/>
      <c r="AF50" s="378"/>
      <c r="AG50" s="378"/>
      <c r="AH50" s="378"/>
      <c r="AI50" s="378"/>
      <c r="AJ50" s="378"/>
      <c r="AK50" s="379"/>
      <c r="AL50" s="270" t="str">
        <f t="shared" si="1"/>
        <v>Sen-Col</v>
      </c>
      <c r="AM50" s="270" t="str">
        <f t="shared" si="2"/>
        <v/>
      </c>
      <c r="AN50" s="270" t="str">
        <f t="shared" si="2"/>
        <v/>
      </c>
      <c r="AO50" s="271" t="str">
        <f t="shared" si="27"/>
        <v/>
      </c>
      <c r="AP50" s="271" t="str">
        <f t="shared" si="28"/>
        <v/>
      </c>
      <c r="AQ50" s="271" t="str">
        <f t="shared" si="29"/>
        <v/>
      </c>
      <c r="AR50" s="271" t="str">
        <f t="shared" si="30"/>
        <v/>
      </c>
      <c r="AS50" s="271"/>
      <c r="AT50" s="271"/>
      <c r="AU50" s="271"/>
      <c r="AV50" s="271"/>
      <c r="AW50" s="271"/>
      <c r="AX50" s="272" t="str">
        <f t="shared" si="3"/>
        <v/>
      </c>
      <c r="AY50" s="271"/>
      <c r="AZ50" s="271"/>
      <c r="BA50" s="271"/>
      <c r="BB50" s="271"/>
      <c r="BC50" s="271"/>
      <c r="BD50" s="271"/>
      <c r="BE50" s="271"/>
      <c r="BF50" s="271"/>
      <c r="BG50" s="271"/>
      <c r="BH50" s="271"/>
      <c r="BI50" s="271"/>
      <c r="BJ50" s="271"/>
      <c r="BK50" s="271"/>
      <c r="BL50" s="271"/>
      <c r="BM50" s="271"/>
      <c r="BN50" s="271"/>
      <c r="BO50"/>
      <c r="BP50" s="175"/>
      <c r="BQ50" s="170" t="str">
        <f t="shared" ref="BQ50" ca="1" si="1133">IF(COUNTA(BQ46:BQ49)*(COUNTA(BQ46:BQ49)+1)/2=SUM(BQ46:BQ49),"OK","NIET OK")</f>
        <v>NIET OK</v>
      </c>
      <c r="BR50" s="278"/>
      <c r="BS50" s="171" t="str">
        <f t="shared" ref="BS50" ca="1" si="1134">IF(COUNTA(BS46:BS49)*(COUNTA(BS46:BS49)+1)/2=SUM(BS46:BS49),"OK","NIET OK")</f>
        <v>NIET OK</v>
      </c>
      <c r="BT50" s="296"/>
      <c r="BU50" s="296"/>
      <c r="BV50" s="172"/>
      <c r="BW50" s="172"/>
      <c r="BX50" s="173"/>
      <c r="BY50" s="171" t="e">
        <f t="shared" ref="BY50" ca="1" si="1135">IF(COUNTA(BY46:BY49)*(COUNTA(BY46:BY49)+1)/2=SUM(BY46:BY49),"OK","NIET OK")</f>
        <v>#VALUE!</v>
      </c>
      <c r="BZ50" s="296"/>
      <c r="CA50" s="296"/>
      <c r="CB50" s="172"/>
      <c r="CC50" s="172"/>
      <c r="CD50" s="173"/>
      <c r="CE50" s="171" t="e">
        <f t="shared" ref="CE50" ca="1" si="1136">IF(COUNTA(CE46:CE49)*(COUNTA(CE46:CE49)+1)/2=SUM(CE46:CE49),"OK","NIET OK")</f>
        <v>#VALUE!</v>
      </c>
      <c r="CF50" s="296"/>
      <c r="CG50" s="296"/>
      <c r="CH50" s="172"/>
      <c r="CI50" s="172"/>
      <c r="CJ50" s="173"/>
      <c r="CK50" s="171" t="e">
        <f t="shared" ref="CK50" ca="1" si="1137">IF(COUNTA(CK46:CK49)*(COUNTA(CK46:CK49)+1)/2=SUM(CK46:CK49),"OK","NIET OK")</f>
        <v>#VALUE!</v>
      </c>
      <c r="CL50" s="296"/>
      <c r="CM50" s="296"/>
      <c r="CN50" s="172"/>
      <c r="CO50" s="172"/>
      <c r="CP50" s="173"/>
      <c r="CQ50" s="171" t="e">
        <f t="shared" ref="CQ50" ca="1" si="1138">IF(COUNTA(CQ46:CQ49)*(COUNTA(CQ46:CQ49)+1)/2=SUM(CQ46:CQ49),"OK","NIET OK")</f>
        <v>#VALUE!</v>
      </c>
      <c r="CR50" s="296"/>
      <c r="CS50" s="296"/>
      <c r="CT50" s="172"/>
      <c r="CU50" s="172"/>
      <c r="CV50" s="173"/>
      <c r="CW50" s="171" t="e">
        <f t="shared" ref="CW50" ca="1" si="1139">IF(COUNTA(CW46:CW49)*(COUNTA(CW46:CW49)+1)/2=SUM(CW46:CW49),"OK","NIET OK")</f>
        <v>#VALUE!</v>
      </c>
      <c r="CX50" s="296"/>
      <c r="CY50" s="296"/>
      <c r="CZ50" s="172"/>
      <c r="DA50" s="172"/>
      <c r="DB50" s="173"/>
      <c r="DC50" s="171" t="e">
        <f t="shared" ref="DC50" ca="1" si="1140">IF(COUNTA(DC46:DC49)*(COUNTA(DC46:DC49)+1)/2=SUM(DC46:DC49),"OK","NIET OK")</f>
        <v>#VALUE!</v>
      </c>
      <c r="DD50" s="185"/>
      <c r="DE50" s="181" t="e">
        <f t="shared" ref="DE50" ca="1" si="1141">IF(COUNTA(DE46:DE49)*(COUNTA(DE46:DE49)+1)/2=SUM(DE46:DE49),"OK","NIET OK")</f>
        <v>#VALUE!</v>
      </c>
      <c r="DF50" s="189"/>
      <c r="DG50" s="181" t="e">
        <f t="shared" ref="DG50" ca="1" si="1142">IF(COUNTA(DG46:DG49)*(COUNTA(DG46:DG49)+1)/2=SUM(VALUE(LEFT(DG46)),VALUE(LEFT(DG47)),VALUE(LEFT(DG48)),VALUE(LEFT(DG49))),"OK","NIET OK")</f>
        <v>#VALUE!</v>
      </c>
      <c r="DH50" s="358"/>
      <c r="DI50" s="359"/>
      <c r="DJ50" s="359"/>
      <c r="DK50" s="359"/>
      <c r="DL50" s="359"/>
      <c r="DM50" s="360"/>
      <c r="DN50" s="361"/>
      <c r="DO50" s="361" t="str">
        <f ca="1">IF(COUNTIF(Z$4:Z$49,DN50)&lt;&gt;1,"",OFFSET($Q$3,MATCH(DN50,Z$4:Z$49,0),0))</f>
        <v/>
      </c>
      <c r="DP50" s="361"/>
      <c r="DQ50" s="361"/>
      <c r="DR50" s="362"/>
      <c r="DS50" s="201"/>
      <c r="DT50" s="204"/>
      <c r="DU50" s="204"/>
      <c r="DV50" s="204"/>
      <c r="DW50" s="204"/>
      <c r="DX50" s="195"/>
      <c r="DY50" s="156"/>
      <c r="DZ50" s="156"/>
      <c r="EA50" s="156" t="str">
        <f ca="1">IFERROR(OFFSET($Q$51,MATCH(LEFT($DN50),$Q$52:$Q$57,0),MATCH(VALUE(RIGHT($DN50)),$R$51:$Z$51,0)),"")</f>
        <v/>
      </c>
      <c r="EB50" s="156" t="str">
        <f t="shared" ca="1" si="70"/>
        <v/>
      </c>
      <c r="EC50" s="156" t="str">
        <f ca="1">IF(OR(AC50&lt;1,EB50=""),"",IF(LEFT(EB50,3)="Noo","NIe",LEFT(EB50,3))&amp;IF(ISERROR(MATCH(EB50,$Q:$Q,0)),"?",""))</f>
        <v/>
      </c>
      <c r="ED50" s="270" t="str">
        <f t="shared" si="4"/>
        <v>Sen-Col</v>
      </c>
      <c r="EE50" s="270" t="str">
        <f t="shared" si="5"/>
        <v/>
      </c>
      <c r="EF50" s="270" t="str">
        <f t="shared" si="5"/>
        <v/>
      </c>
      <c r="EG50" s="271" t="str">
        <f t="shared" si="6"/>
        <v/>
      </c>
      <c r="EH50" s="271" t="str">
        <f t="shared" si="7"/>
        <v/>
      </c>
      <c r="EI50" s="271" t="str">
        <f t="shared" si="8"/>
        <v/>
      </c>
      <c r="EJ50" s="271" t="str">
        <f t="shared" si="71"/>
        <v/>
      </c>
      <c r="EK50" s="271"/>
      <c r="EL50" s="271"/>
      <c r="EM50" s="271"/>
      <c r="EN50" s="271"/>
      <c r="EO50" s="271"/>
      <c r="EP50" s="272" t="str">
        <f t="shared" si="9"/>
        <v/>
      </c>
      <c r="EQ50" s="271"/>
      <c r="ER50" s="271"/>
      <c r="ES50" s="271"/>
      <c r="ET50" s="271"/>
      <c r="EU50" s="271"/>
      <c r="EV50" s="271"/>
      <c r="EW50" s="271"/>
      <c r="EX50" s="271"/>
      <c r="EY50" s="271"/>
      <c r="EZ50" s="271"/>
      <c r="FA50" s="271"/>
      <c r="FB50" s="271"/>
      <c r="FC50" s="271"/>
      <c r="FD50" s="271"/>
      <c r="FE50" s="271"/>
      <c r="FF50" s="271"/>
      <c r="FG50"/>
      <c r="FH50" s="175"/>
      <c r="FI50" s="170" t="str">
        <f t="shared" ref="FI50" ca="1" si="1143">IF(COUNTA(FI46:FI49)*(COUNTA(FI46:FI49)+1)/2=SUM(FI46:FI49),"OK","NIET OK")</f>
        <v>NIET OK</v>
      </c>
      <c r="FJ50" s="278"/>
      <c r="FK50" s="171" t="str">
        <f t="shared" ref="FK50" ca="1" si="1144">IF(COUNTA(FK46:FK49)*(COUNTA(FK46:FK49)+1)/2=SUM(FK46:FK49),"OK","NIET OK")</f>
        <v>NIET OK</v>
      </c>
      <c r="FL50" s="296"/>
      <c r="FM50" s="296"/>
      <c r="FN50" s="172"/>
      <c r="FO50" s="172"/>
      <c r="FP50" s="173"/>
      <c r="FQ50" s="171" t="e">
        <f t="shared" ref="FQ50" ca="1" si="1145">IF(COUNTA(FQ46:FQ49)*(COUNTA(FQ46:FQ49)+1)/2=SUM(FQ46:FQ49),"OK","NIET OK")</f>
        <v>#VALUE!</v>
      </c>
      <c r="FR50" s="296"/>
      <c r="FS50" s="296"/>
      <c r="FT50" s="172"/>
      <c r="FU50" s="172"/>
      <c r="FV50" s="173"/>
      <c r="FW50" s="171" t="e">
        <f t="shared" ref="FW50" ca="1" si="1146">IF(COUNTA(FW46:FW49)*(COUNTA(FW46:FW49)+1)/2=SUM(FW46:FW49),"OK","NIET OK")</f>
        <v>#VALUE!</v>
      </c>
      <c r="FX50" s="296"/>
      <c r="FY50" s="296"/>
      <c r="FZ50" s="172"/>
      <c r="GA50" s="172"/>
      <c r="GB50" s="173"/>
      <c r="GC50" s="171" t="e">
        <f t="shared" ref="GC50" ca="1" si="1147">IF(COUNTA(GC46:GC49)*(COUNTA(GC46:GC49)+1)/2=SUM(GC46:GC49),"OK","NIET OK")</f>
        <v>#VALUE!</v>
      </c>
      <c r="GD50" s="296"/>
      <c r="GE50" s="296"/>
      <c r="GF50" s="172"/>
      <c r="GG50" s="172"/>
      <c r="GH50" s="173"/>
      <c r="GI50" s="171" t="e">
        <f t="shared" ref="GI50" ca="1" si="1148">IF(COUNTA(GI46:GI49)*(COUNTA(GI46:GI49)+1)/2=SUM(GI46:GI49),"OK","NIET OK")</f>
        <v>#VALUE!</v>
      </c>
      <c r="GJ50" s="296"/>
      <c r="GK50" s="296"/>
      <c r="GL50" s="172"/>
      <c r="GM50" s="172"/>
      <c r="GN50" s="173"/>
      <c r="GO50" s="171" t="e">
        <f t="shared" ref="GO50" ca="1" si="1149">IF(COUNTA(GO46:GO49)*(COUNTA(GO46:GO49)+1)/2=SUM(GO46:GO49),"OK","NIET OK")</f>
        <v>#VALUE!</v>
      </c>
      <c r="GP50" s="296"/>
      <c r="GQ50" s="296"/>
      <c r="GR50" s="172"/>
      <c r="GS50" s="172"/>
      <c r="GT50" s="173"/>
      <c r="GU50" s="171" t="e">
        <f t="shared" ref="GU50" ca="1" si="1150">IF(COUNTA(GU46:GU49)*(COUNTA(GU46:GU49)+1)/2=SUM(GU46:GU49),"OK","NIET OK")</f>
        <v>#VALUE!</v>
      </c>
      <c r="GV50" s="185"/>
      <c r="GW50" s="181" t="e">
        <f t="shared" ref="GW50" ca="1" si="1151">IF(COUNTA(GW46:GW49)*(COUNTA(GW46:GW49)+1)/2=SUM(GW46:GW49),"OK","NIET OK")</f>
        <v>#VALUE!</v>
      </c>
      <c r="GX50" s="189"/>
      <c r="GY50" s="181" t="e">
        <f t="shared" ref="GY50" ca="1" si="1152">IF(COUNTA(GY46:GY49)*(COUNTA(GY46:GY49)+1)/2=SUM(VALUE(LEFT(GY46)),VALUE(LEFT(GY47)),VALUE(LEFT(GY48)),VALUE(LEFT(GY49))),"OK","NIET OK")</f>
        <v>#VALUE!</v>
      </c>
      <c r="GZ50"/>
      <c r="HA50"/>
      <c r="HB50"/>
      <c r="HC50"/>
      <c r="HD50"/>
      <c r="HE50"/>
      <c r="HF50"/>
      <c r="HG50"/>
      <c r="HH50"/>
    </row>
    <row r="51" spans="1:216" ht="15.75" thickBot="1" x14ac:dyDescent="0.3">
      <c r="A51" s="41"/>
      <c r="B51" s="18"/>
      <c r="C51" s="18"/>
      <c r="D51" s="18"/>
      <c r="E51" s="78" t="s">
        <v>166</v>
      </c>
      <c r="F51" s="79"/>
      <c r="G51" s="79"/>
      <c r="H51" s="80"/>
      <c r="I51" s="80"/>
      <c r="J51" s="81"/>
      <c r="K51" s="78">
        <f>SUM(K3:K50)</f>
        <v>0</v>
      </c>
      <c r="L51" s="82">
        <f>SUM(L3:L50)</f>
        <v>480</v>
      </c>
      <c r="M51" s="81"/>
      <c r="N51" s="81"/>
      <c r="O51" s="83"/>
      <c r="P51" s="54"/>
      <c r="Q51" s="155" t="s">
        <v>167</v>
      </c>
      <c r="R51" s="503">
        <v>1</v>
      </c>
      <c r="S51" s="503"/>
      <c r="T51" s="503"/>
      <c r="U51" s="503">
        <v>2</v>
      </c>
      <c r="V51" s="503"/>
      <c r="W51" s="503"/>
      <c r="X51" s="503">
        <v>3</v>
      </c>
      <c r="Y51" s="503"/>
      <c r="Z51" s="503"/>
      <c r="AA51" s="78">
        <f ca="1">SUM(AA3:AA50)</f>
        <v>0</v>
      </c>
      <c r="AB51" s="82">
        <f>SUM(AB3:AB50)</f>
        <v>160</v>
      </c>
      <c r="AC51" s="504">
        <v>1</v>
      </c>
      <c r="AD51" s="503"/>
      <c r="AE51" s="503"/>
      <c r="AF51" s="503">
        <v>2</v>
      </c>
      <c r="AG51" s="503"/>
      <c r="AH51" s="503"/>
      <c r="AI51" s="503">
        <v>3</v>
      </c>
      <c r="AJ51" s="503"/>
      <c r="AK51" s="511"/>
      <c r="AL51" s="270" t="str">
        <f t="shared" ref="AL51:AL98" si="1153">LEFT(G3,3)&amp;"-"&amp;LEFT(F3,3)</f>
        <v>Sau-Rus</v>
      </c>
      <c r="AM51" s="270" t="str">
        <f t="shared" ref="AM51:AM98" si="1154">IF(LEN($H3&amp;$I3)&lt;2,"",I3)</f>
        <v/>
      </c>
      <c r="AN51" s="270" t="str">
        <f t="shared" ref="AN51:AN98" si="1155">IF(LEN($H3&amp;$I3)&lt;2,"",H3)</f>
        <v/>
      </c>
      <c r="AO51" s="271" t="str">
        <f t="shared" si="27"/>
        <v/>
      </c>
      <c r="AP51" s="271" t="str">
        <f t="shared" si="28"/>
        <v/>
      </c>
      <c r="AQ51" s="271" t="str">
        <f t="shared" si="29"/>
        <v/>
      </c>
      <c r="AR51" s="271" t="str">
        <f t="shared" si="30"/>
        <v/>
      </c>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c r="BR51" s="174"/>
      <c r="DH51"/>
      <c r="DI51"/>
      <c r="DJ51"/>
      <c r="DK51"/>
      <c r="DL51"/>
      <c r="DM51"/>
      <c r="DN51"/>
      <c r="DO51" t="s">
        <v>353</v>
      </c>
      <c r="DP51" t="s">
        <v>352</v>
      </c>
      <c r="DQ51"/>
      <c r="DR51"/>
      <c r="DS51"/>
      <c r="DT51"/>
      <c r="DU51"/>
      <c r="DV51"/>
      <c r="DW51"/>
      <c r="DX51"/>
      <c r="DY51"/>
      <c r="DZ51" t="s">
        <v>353</v>
      </c>
      <c r="EA51" t="s">
        <v>352</v>
      </c>
      <c r="EB51"/>
      <c r="EC51"/>
      <c r="ED51" s="270" t="str">
        <f t="shared" si="4"/>
        <v>Sau-Rus</v>
      </c>
      <c r="EE51" s="270" t="str">
        <f t="shared" ref="EE51:EE98" si="1156">IF(LEN($N3&amp;$O3)&lt;2,"",O3)</f>
        <v/>
      </c>
      <c r="EF51" s="270" t="str">
        <f t="shared" ref="EF51:EF98" si="1157">IF(LEN($N3&amp;$O3)&lt;2,"",N3)</f>
        <v/>
      </c>
      <c r="EG51" s="271" t="str">
        <f t="shared" si="6"/>
        <v/>
      </c>
      <c r="EH51" s="271" t="str">
        <f t="shared" si="7"/>
        <v/>
      </c>
      <c r="EI51" s="271" t="str">
        <f t="shared" si="8"/>
        <v/>
      </c>
      <c r="EJ51" s="271" t="str">
        <f t="shared" si="71"/>
        <v/>
      </c>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c r="FJ51" s="279"/>
      <c r="FL51" s="297"/>
      <c r="FM51" s="297"/>
      <c r="FR51" s="297"/>
      <c r="FS51" s="290"/>
      <c r="FX51" s="297"/>
      <c r="FY51" s="290"/>
      <c r="GD51" s="297"/>
      <c r="GE51" s="290"/>
      <c r="GJ51" s="297"/>
      <c r="GK51" s="290"/>
      <c r="GP51" s="297"/>
      <c r="GQ51" s="290"/>
      <c r="GZ51"/>
      <c r="HA51"/>
      <c r="HB51"/>
      <c r="HC51"/>
      <c r="HD51"/>
      <c r="HE51"/>
      <c r="HF51"/>
      <c r="HG51"/>
      <c r="HH51"/>
    </row>
    <row r="52" spans="1:216" x14ac:dyDescent="0.25">
      <c r="A52" s="41">
        <v>50</v>
      </c>
      <c r="B52" s="84">
        <v>43281</v>
      </c>
      <c r="C52" s="85">
        <v>0.66666666666666663</v>
      </c>
      <c r="D52" s="86" t="s">
        <v>255</v>
      </c>
      <c r="E52" s="87" t="s">
        <v>168</v>
      </c>
      <c r="F52" s="331" t="str">
        <f t="shared" ref="F52:G67" ca="1" si="1158">DH52&amp;IF(DJ52="","",IF(DJ52=" "," "," ("&amp;DJ52&amp;")"))</f>
        <v>1C</v>
      </c>
      <c r="G52" s="332" t="str">
        <f t="shared" ca="1" si="1158"/>
        <v>2D</v>
      </c>
      <c r="H52" s="65"/>
      <c r="I52" s="48"/>
      <c r="J52" s="190"/>
      <c r="K52" s="88" t="str">
        <f t="shared" ref="K52:K67" si="1159">IF(AND(LEN(N52&amp;O52)&gt;1,LEN(H52&amp;I52)&gt;1),(IF(IF(H52&lt;I52,1,IF(H52&gt;I52,2,3))=IF(N52&lt;O52,1,IF(N52&gt;O52,2,3)),6)+IF(H52-I52=N52-O52,IF(N52&lt;&gt;O52,2,IF(AND(NOT(ISBLANK(M52)),J52=M52),2)))+IF(H52=N52,1)+IF(I52=O52,1))/10*L52,"")</f>
        <v/>
      </c>
      <c r="L52" s="89">
        <v>10</v>
      </c>
      <c r="M52" s="190"/>
      <c r="N52" s="66"/>
      <c r="O52" s="365"/>
      <c r="P52" s="54"/>
      <c r="Q52" s="90" t="s">
        <v>114</v>
      </c>
      <c r="R52" s="512" t="str">
        <f ca="1">Plaatsing123</f>
        <v/>
      </c>
      <c r="S52" s="513"/>
      <c r="T52" s="513"/>
      <c r="U52" s="512" t="str">
        <f ca="1">Plaatsing123</f>
        <v/>
      </c>
      <c r="V52" s="513"/>
      <c r="W52" s="514"/>
      <c r="X52" s="512" t="str">
        <f ca="1">Plaatsing123</f>
        <v/>
      </c>
      <c r="Y52" s="513"/>
      <c r="Z52" s="514"/>
      <c r="AA52" s="91" t="str">
        <f t="shared" ref="AA52:AA59" ca="1" si="1160">IF(OR(R52&amp;U52&amp;X52="",COUNTIF(AC$52:AK$52," ")=3),"",IFERROR(IF(R52=AC52,AB52/3)+IF(U52=AF52,AB52/3)+IF(X52=AI52,AB52/3),""))</f>
        <v/>
      </c>
      <c r="AB52" s="89">
        <v>9</v>
      </c>
      <c r="AC52" s="515" t="str">
        <f ca="1">Plaatsing123_werkelijk</f>
        <v/>
      </c>
      <c r="AD52" s="513"/>
      <c r="AE52" s="513"/>
      <c r="AF52" s="512" t="str">
        <f ca="1">Plaatsing123_werkelijk</f>
        <v/>
      </c>
      <c r="AG52" s="513"/>
      <c r="AH52" s="514"/>
      <c r="AI52" s="512" t="str">
        <f ca="1">Plaatsing123_werkelijk</f>
        <v/>
      </c>
      <c r="AJ52" s="513"/>
      <c r="AK52" s="516"/>
      <c r="AL52" s="270" t="str">
        <f t="shared" si="1153"/>
        <v>Uru-Egy</v>
      </c>
      <c r="AM52" s="270" t="str">
        <f t="shared" si="1154"/>
        <v/>
      </c>
      <c r="AN52" s="270" t="str">
        <f t="shared" si="1155"/>
        <v/>
      </c>
      <c r="AO52" s="271" t="str">
        <f t="shared" si="27"/>
        <v/>
      </c>
      <c r="AP52" s="271" t="str">
        <f t="shared" si="28"/>
        <v/>
      </c>
      <c r="AQ52" s="271" t="str">
        <f t="shared" si="29"/>
        <v/>
      </c>
      <c r="AR52" s="271" t="str">
        <f t="shared" si="30"/>
        <v/>
      </c>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c r="BP52" s="175"/>
      <c r="BR52" s="174"/>
      <c r="DH52" s="328" t="s">
        <v>290</v>
      </c>
      <c r="DI52" s="327" t="s">
        <v>298</v>
      </c>
      <c r="DJ52" t="str">
        <f t="shared" ref="DJ52:DK59" ca="1" si="1161">VLOOKUP(DH52,$DN$1:$DQ$50,4,0)</f>
        <v/>
      </c>
      <c r="DK52" t="str">
        <f t="shared" ca="1" si="1161"/>
        <v/>
      </c>
      <c r="DL52"/>
      <c r="DM52"/>
      <c r="DN52" t="str">
        <f t="shared" ref="DN52:DN67" si="1162">E52</f>
        <v>AF1</v>
      </c>
      <c r="DO52" s="329" t="str">
        <f t="shared" ref="DO52:DO67" si="1163">IF(OR(H52&gt;I52,LEFT(J52)="T"),DJ52,IF(OR(H52&lt;I52,LEFT(J52)="U"),DK52,""))</f>
        <v/>
      </c>
      <c r="DP52" s="330" t="str">
        <f t="shared" ref="DP52:DP67" si="1164">IF(OR(H52&gt;I52,LEFT(J52)="T"),DK52,IF(OR(H52&lt;I52,LEFT(J52)="U"),DJ52,""))</f>
        <v/>
      </c>
      <c r="DQ52"/>
      <c r="DR52"/>
      <c r="DS52" s="328" t="s">
        <v>290</v>
      </c>
      <c r="DT52" s="327" t="s">
        <v>298</v>
      </c>
      <c r="DU52" t="str">
        <f t="shared" ref="DU52:DV59" ca="1" si="1165">VLOOKUP(DS52,$DY$1:$EB$50,4,0)</f>
        <v/>
      </c>
      <c r="DV52" t="str">
        <f t="shared" ca="1" si="1165"/>
        <v/>
      </c>
      <c r="DW52"/>
      <c r="DX52"/>
      <c r="DY52" t="str">
        <f t="shared" ref="DY52:DY67" si="1166">DN52</f>
        <v>AF1</v>
      </c>
      <c r="DZ52" s="329" t="str">
        <f t="shared" ref="DZ52:DZ67" si="1167">IF(OR(N52&gt;O52,LEFT(M52)="T"),DU52,IF(OR(N52&lt;O52,LEFT(M52)="U"),DV52,""))</f>
        <v/>
      </c>
      <c r="EA52" s="330" t="str">
        <f t="shared" ref="EA52:EA67" si="1168">IF(OR(N52&gt;O52,LEFT(M52)="T"),DV52,IF(OR(N52&lt;O52,LEFT(M52)="U"),DU52,""))</f>
        <v/>
      </c>
      <c r="EB52"/>
      <c r="EC52"/>
      <c r="ED52" s="270" t="str">
        <f t="shared" si="4"/>
        <v>Uru-Egy</v>
      </c>
      <c r="EE52" s="270" t="str">
        <f t="shared" si="1156"/>
        <v/>
      </c>
      <c r="EF52" s="270" t="str">
        <f t="shared" si="1157"/>
        <v/>
      </c>
      <c r="EG52" s="271" t="str">
        <f t="shared" si="6"/>
        <v/>
      </c>
      <c r="EH52" s="271" t="str">
        <f t="shared" si="7"/>
        <v/>
      </c>
      <c r="EI52" s="271" t="str">
        <f t="shared" si="8"/>
        <v/>
      </c>
      <c r="EJ52" s="271" t="str">
        <f t="shared" si="71"/>
        <v/>
      </c>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c r="FH52" s="175"/>
      <c r="FJ52" s="174"/>
      <c r="GZ52"/>
      <c r="HA52"/>
      <c r="HB52"/>
      <c r="HC52"/>
      <c r="HD52"/>
      <c r="HE52"/>
      <c r="HF52"/>
      <c r="HG52"/>
      <c r="HH52"/>
    </row>
    <row r="53" spans="1:216" x14ac:dyDescent="0.25">
      <c r="A53" s="41">
        <v>49</v>
      </c>
      <c r="B53" s="84">
        <v>43281</v>
      </c>
      <c r="C53" s="85">
        <v>0.83333333333333337</v>
      </c>
      <c r="D53" s="86" t="s">
        <v>254</v>
      </c>
      <c r="E53" s="155" t="s">
        <v>169</v>
      </c>
      <c r="F53" s="333" t="str">
        <f t="shared" ca="1" si="1158"/>
        <v>1A</v>
      </c>
      <c r="G53" s="46" t="str">
        <f t="shared" ca="1" si="1158"/>
        <v>2B</v>
      </c>
      <c r="H53" s="56"/>
      <c r="I53" s="57"/>
      <c r="J53" s="191"/>
      <c r="K53" s="50" t="str">
        <f t="shared" si="1159"/>
        <v/>
      </c>
      <c r="L53" s="51">
        <v>10</v>
      </c>
      <c r="M53" s="191"/>
      <c r="N53" s="58"/>
      <c r="O53" s="366"/>
      <c r="P53" s="54"/>
      <c r="Q53" s="90" t="s">
        <v>131</v>
      </c>
      <c r="R53" s="506" t="str">
        <f ca="1">Plaatsing123</f>
        <v/>
      </c>
      <c r="S53" s="507"/>
      <c r="T53" s="507"/>
      <c r="U53" s="506" t="str">
        <f ca="1">Plaatsing123</f>
        <v/>
      </c>
      <c r="V53" s="507"/>
      <c r="W53" s="508"/>
      <c r="X53" s="506" t="str">
        <f ca="1">Plaatsing123</f>
        <v/>
      </c>
      <c r="Y53" s="507"/>
      <c r="Z53" s="508"/>
      <c r="AA53" s="92" t="str">
        <f t="shared" ca="1" si="1160"/>
        <v/>
      </c>
      <c r="AB53" s="51">
        <v>9</v>
      </c>
      <c r="AC53" s="509" t="str">
        <f ca="1">Plaatsing123_werkelijk</f>
        <v/>
      </c>
      <c r="AD53" s="507"/>
      <c r="AE53" s="507"/>
      <c r="AF53" s="506" t="str">
        <f ca="1">Plaatsing123_werkelijk</f>
        <v/>
      </c>
      <c r="AG53" s="507"/>
      <c r="AH53" s="508"/>
      <c r="AI53" s="506" t="str">
        <f ca="1">Plaatsing123_werkelijk</f>
        <v/>
      </c>
      <c r="AJ53" s="507"/>
      <c r="AK53" s="510"/>
      <c r="AL53" s="270" t="str">
        <f t="shared" si="1153"/>
        <v>Egy-Rus</v>
      </c>
      <c r="AM53" s="270" t="str">
        <f t="shared" si="1154"/>
        <v/>
      </c>
      <c r="AN53" s="270" t="str">
        <f t="shared" si="1155"/>
        <v/>
      </c>
      <c r="AO53" s="271" t="str">
        <f t="shared" si="27"/>
        <v/>
      </c>
      <c r="AP53" s="271" t="str">
        <f t="shared" si="28"/>
        <v/>
      </c>
      <c r="AQ53" s="271" t="str">
        <f t="shared" si="29"/>
        <v/>
      </c>
      <c r="AR53" s="271" t="str">
        <f t="shared" si="30"/>
        <v/>
      </c>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c r="BP53" s="175"/>
      <c r="BR53" s="174"/>
      <c r="DH53" s="328" t="s">
        <v>291</v>
      </c>
      <c r="DI53" s="327" t="s">
        <v>299</v>
      </c>
      <c r="DJ53" t="str">
        <f t="shared" ca="1" si="1161"/>
        <v/>
      </c>
      <c r="DK53" t="str">
        <f t="shared" ca="1" si="1161"/>
        <v/>
      </c>
      <c r="DL53"/>
      <c r="DM53"/>
      <c r="DN53" t="str">
        <f t="shared" si="1162"/>
        <v>AF2</v>
      </c>
      <c r="DO53" s="329" t="str">
        <f t="shared" si="1163"/>
        <v/>
      </c>
      <c r="DP53" s="330" t="str">
        <f t="shared" si="1164"/>
        <v/>
      </c>
      <c r="DQ53"/>
      <c r="DR53"/>
      <c r="DS53" s="328" t="s">
        <v>291</v>
      </c>
      <c r="DT53" s="327" t="s">
        <v>299</v>
      </c>
      <c r="DU53" t="str">
        <f t="shared" ca="1" si="1165"/>
        <v/>
      </c>
      <c r="DV53" t="str">
        <f t="shared" ca="1" si="1165"/>
        <v/>
      </c>
      <c r="DW53"/>
      <c r="DX53"/>
      <c r="DY53" t="str">
        <f t="shared" si="1166"/>
        <v>AF2</v>
      </c>
      <c r="DZ53" s="329" t="str">
        <f t="shared" si="1167"/>
        <v/>
      </c>
      <c r="EA53" s="330" t="str">
        <f t="shared" si="1168"/>
        <v/>
      </c>
      <c r="EB53"/>
      <c r="EC53"/>
      <c r="ED53" s="270" t="str">
        <f t="shared" si="4"/>
        <v>Egy-Rus</v>
      </c>
      <c r="EE53" s="270" t="str">
        <f t="shared" si="1156"/>
        <v/>
      </c>
      <c r="EF53" s="270" t="str">
        <f t="shared" si="1157"/>
        <v/>
      </c>
      <c r="EG53" s="271" t="str">
        <f t="shared" si="6"/>
        <v/>
      </c>
      <c r="EH53" s="271" t="str">
        <f t="shared" si="7"/>
        <v/>
      </c>
      <c r="EI53" s="271" t="str">
        <f t="shared" si="8"/>
        <v/>
      </c>
      <c r="EJ53" s="271" t="str">
        <f t="shared" si="71"/>
        <v/>
      </c>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c r="FH53" s="175"/>
      <c r="FJ53" s="174"/>
      <c r="GZ53"/>
      <c r="HA53"/>
      <c r="HB53"/>
      <c r="HC53"/>
      <c r="HD53"/>
      <c r="HE53"/>
      <c r="HF53"/>
      <c r="HG53"/>
      <c r="HH53"/>
    </row>
    <row r="54" spans="1:216" x14ac:dyDescent="0.25">
      <c r="A54" s="41">
        <v>51</v>
      </c>
      <c r="B54" s="84">
        <v>43282</v>
      </c>
      <c r="C54" s="85">
        <v>0.66666666666666663</v>
      </c>
      <c r="D54" s="86" t="s">
        <v>248</v>
      </c>
      <c r="E54" s="155" t="s">
        <v>170</v>
      </c>
      <c r="F54" s="265" t="str">
        <f t="shared" ca="1" si="1158"/>
        <v>1B</v>
      </c>
      <c r="G54" s="229" t="str">
        <f t="shared" ca="1" si="1158"/>
        <v>2A</v>
      </c>
      <c r="H54" s="56"/>
      <c r="I54" s="57"/>
      <c r="J54" s="191"/>
      <c r="K54" s="50" t="str">
        <f t="shared" si="1159"/>
        <v/>
      </c>
      <c r="L54" s="51">
        <v>10</v>
      </c>
      <c r="M54" s="191"/>
      <c r="N54" s="58"/>
      <c r="O54" s="366"/>
      <c r="P54" s="54"/>
      <c r="Q54" s="90" t="s">
        <v>132</v>
      </c>
      <c r="R54" s="495" t="str">
        <f ca="1">Plaatsing123</f>
        <v/>
      </c>
      <c r="S54" s="496"/>
      <c r="T54" s="496"/>
      <c r="U54" s="495" t="str">
        <f ca="1">Plaatsing123</f>
        <v/>
      </c>
      <c r="V54" s="496"/>
      <c r="W54" s="497"/>
      <c r="X54" s="495" t="str">
        <f ca="1">Plaatsing123</f>
        <v/>
      </c>
      <c r="Y54" s="496"/>
      <c r="Z54" s="497"/>
      <c r="AA54" s="92" t="str">
        <f t="shared" ca="1" si="1160"/>
        <v/>
      </c>
      <c r="AB54" s="51">
        <v>9</v>
      </c>
      <c r="AC54" s="498" t="str">
        <f ca="1">Plaatsing123_werkelijk</f>
        <v/>
      </c>
      <c r="AD54" s="496"/>
      <c r="AE54" s="496"/>
      <c r="AF54" s="495" t="str">
        <f ca="1">Plaatsing123_werkelijk</f>
        <v/>
      </c>
      <c r="AG54" s="496"/>
      <c r="AH54" s="497"/>
      <c r="AI54" s="495" t="str">
        <f ca="1">Plaatsing123_werkelijk</f>
        <v/>
      </c>
      <c r="AJ54" s="496"/>
      <c r="AK54" s="499"/>
      <c r="AL54" s="270" t="str">
        <f t="shared" si="1153"/>
        <v>Sau-Uru</v>
      </c>
      <c r="AM54" s="270" t="str">
        <f t="shared" si="1154"/>
        <v/>
      </c>
      <c r="AN54" s="270" t="str">
        <f t="shared" si="1155"/>
        <v/>
      </c>
      <c r="AO54" s="271" t="str">
        <f t="shared" si="27"/>
        <v/>
      </c>
      <c r="AP54" s="271" t="str">
        <f t="shared" si="28"/>
        <v/>
      </c>
      <c r="AQ54" s="271" t="str">
        <f t="shared" si="29"/>
        <v/>
      </c>
      <c r="AR54" s="271" t="str">
        <f t="shared" si="30"/>
        <v/>
      </c>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c r="BP54" s="175"/>
      <c r="BR54" s="174"/>
      <c r="DH54" s="328" t="s">
        <v>292</v>
      </c>
      <c r="DI54" s="327" t="s">
        <v>300</v>
      </c>
      <c r="DJ54" t="str">
        <f t="shared" ca="1" si="1161"/>
        <v/>
      </c>
      <c r="DK54" t="str">
        <f t="shared" ca="1" si="1161"/>
        <v/>
      </c>
      <c r="DL54"/>
      <c r="DM54"/>
      <c r="DN54" t="str">
        <f t="shared" si="1162"/>
        <v>AF3</v>
      </c>
      <c r="DO54" s="329" t="str">
        <f t="shared" si="1163"/>
        <v/>
      </c>
      <c r="DP54" s="330" t="str">
        <f t="shared" si="1164"/>
        <v/>
      </c>
      <c r="DQ54"/>
      <c r="DR54"/>
      <c r="DS54" s="328" t="s">
        <v>292</v>
      </c>
      <c r="DT54" s="327" t="s">
        <v>300</v>
      </c>
      <c r="DU54" t="str">
        <f t="shared" ca="1" si="1165"/>
        <v/>
      </c>
      <c r="DV54" t="str">
        <f t="shared" ca="1" si="1165"/>
        <v/>
      </c>
      <c r="DW54"/>
      <c r="DX54"/>
      <c r="DY54" t="str">
        <f t="shared" si="1166"/>
        <v>AF3</v>
      </c>
      <c r="DZ54" s="329" t="str">
        <f t="shared" si="1167"/>
        <v/>
      </c>
      <c r="EA54" s="330" t="str">
        <f t="shared" si="1168"/>
        <v/>
      </c>
      <c r="EB54"/>
      <c r="EC54"/>
      <c r="ED54" s="270" t="str">
        <f t="shared" si="4"/>
        <v>Sau-Uru</v>
      </c>
      <c r="EE54" s="270" t="str">
        <f t="shared" si="1156"/>
        <v/>
      </c>
      <c r="EF54" s="270" t="str">
        <f t="shared" si="1157"/>
        <v/>
      </c>
      <c r="EG54" s="271" t="str">
        <f t="shared" si="6"/>
        <v/>
      </c>
      <c r="EH54" s="271" t="str">
        <f t="shared" si="7"/>
        <v/>
      </c>
      <c r="EI54" s="271" t="str">
        <f t="shared" si="8"/>
        <v/>
      </c>
      <c r="EJ54" s="271" t="str">
        <f t="shared" si="71"/>
        <v/>
      </c>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c r="FH54" s="175"/>
      <c r="FJ54" s="174"/>
      <c r="GZ54"/>
      <c r="HA54"/>
      <c r="HB54"/>
      <c r="HC54"/>
      <c r="HD54"/>
      <c r="HE54"/>
      <c r="HF54"/>
      <c r="HG54"/>
      <c r="HH54"/>
    </row>
    <row r="55" spans="1:216" x14ac:dyDescent="0.25">
      <c r="A55" s="41">
        <v>52</v>
      </c>
      <c r="B55" s="84">
        <v>43282</v>
      </c>
      <c r="C55" s="85">
        <v>0.83333333333333337</v>
      </c>
      <c r="D55" s="86" t="s">
        <v>268</v>
      </c>
      <c r="E55" s="155" t="s">
        <v>171</v>
      </c>
      <c r="F55" s="334" t="str">
        <f t="shared" ca="1" si="1158"/>
        <v>1D</v>
      </c>
      <c r="G55" s="335" t="str">
        <f t="shared" ca="1" si="1158"/>
        <v>2C</v>
      </c>
      <c r="H55" s="56"/>
      <c r="I55" s="57"/>
      <c r="J55" s="191"/>
      <c r="K55" s="50" t="str">
        <f t="shared" si="1159"/>
        <v/>
      </c>
      <c r="L55" s="51">
        <v>10</v>
      </c>
      <c r="M55" s="191"/>
      <c r="N55" s="58"/>
      <c r="O55" s="366"/>
      <c r="P55" s="54"/>
      <c r="Q55" s="90" t="s">
        <v>133</v>
      </c>
      <c r="R55" s="490" t="str">
        <f ca="1">Plaatsing123</f>
        <v/>
      </c>
      <c r="S55" s="491"/>
      <c r="T55" s="491"/>
      <c r="U55" s="490" t="str">
        <f ca="1">Plaatsing123</f>
        <v/>
      </c>
      <c r="V55" s="491"/>
      <c r="W55" s="492"/>
      <c r="X55" s="490" t="str">
        <f ca="1">Plaatsing123</f>
        <v/>
      </c>
      <c r="Y55" s="491"/>
      <c r="Z55" s="492"/>
      <c r="AA55" s="92" t="str">
        <f t="shared" ca="1" si="1160"/>
        <v/>
      </c>
      <c r="AB55" s="51">
        <v>9</v>
      </c>
      <c r="AC55" s="493" t="str">
        <f ca="1">Plaatsing123_werkelijk</f>
        <v/>
      </c>
      <c r="AD55" s="491"/>
      <c r="AE55" s="491"/>
      <c r="AF55" s="490" t="str">
        <f ca="1">Plaatsing123_werkelijk</f>
        <v/>
      </c>
      <c r="AG55" s="491"/>
      <c r="AH55" s="492"/>
      <c r="AI55" s="490" t="str">
        <f ca="1">Plaatsing123_werkelijk</f>
        <v/>
      </c>
      <c r="AJ55" s="491"/>
      <c r="AK55" s="494"/>
      <c r="AL55" s="270" t="str">
        <f t="shared" si="1153"/>
        <v>Rus-Uru</v>
      </c>
      <c r="AM55" s="270" t="str">
        <f t="shared" si="1154"/>
        <v/>
      </c>
      <c r="AN55" s="270" t="str">
        <f t="shared" si="1155"/>
        <v/>
      </c>
      <c r="AO55" s="271" t="str">
        <f t="shared" si="27"/>
        <v/>
      </c>
      <c r="AP55" s="271" t="str">
        <f t="shared" si="28"/>
        <v/>
      </c>
      <c r="AQ55" s="271" t="str">
        <f t="shared" si="29"/>
        <v/>
      </c>
      <c r="AR55" s="271" t="str">
        <f t="shared" si="30"/>
        <v/>
      </c>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c r="BP55" s="175"/>
      <c r="BR55" s="174"/>
      <c r="DH55" s="328" t="s">
        <v>293</v>
      </c>
      <c r="DI55" s="327" t="s">
        <v>301</v>
      </c>
      <c r="DJ55" t="str">
        <f t="shared" ca="1" si="1161"/>
        <v/>
      </c>
      <c r="DK55" t="str">
        <f t="shared" ca="1" si="1161"/>
        <v/>
      </c>
      <c r="DL55"/>
      <c r="DM55"/>
      <c r="DN55" t="str">
        <f t="shared" si="1162"/>
        <v>AF4</v>
      </c>
      <c r="DO55" s="329" t="str">
        <f t="shared" si="1163"/>
        <v/>
      </c>
      <c r="DP55" s="330" t="str">
        <f t="shared" si="1164"/>
        <v/>
      </c>
      <c r="DQ55"/>
      <c r="DR55"/>
      <c r="DS55" s="328" t="s">
        <v>293</v>
      </c>
      <c r="DT55" s="327" t="s">
        <v>301</v>
      </c>
      <c r="DU55" t="str">
        <f t="shared" ca="1" si="1165"/>
        <v/>
      </c>
      <c r="DV55" t="str">
        <f t="shared" ca="1" si="1165"/>
        <v/>
      </c>
      <c r="DW55"/>
      <c r="DX55"/>
      <c r="DY55" t="str">
        <f t="shared" si="1166"/>
        <v>AF4</v>
      </c>
      <c r="DZ55" s="329" t="str">
        <f t="shared" si="1167"/>
        <v/>
      </c>
      <c r="EA55" s="330" t="str">
        <f t="shared" si="1168"/>
        <v/>
      </c>
      <c r="EB55"/>
      <c r="EC55"/>
      <c r="ED55" s="270" t="str">
        <f t="shared" si="4"/>
        <v>Rus-Uru</v>
      </c>
      <c r="EE55" s="270" t="str">
        <f t="shared" si="1156"/>
        <v/>
      </c>
      <c r="EF55" s="270" t="str">
        <f t="shared" si="1157"/>
        <v/>
      </c>
      <c r="EG55" s="271" t="str">
        <f t="shared" si="6"/>
        <v/>
      </c>
      <c r="EH55" s="271" t="str">
        <f t="shared" si="7"/>
        <v/>
      </c>
      <c r="EI55" s="271" t="str">
        <f t="shared" si="8"/>
        <v/>
      </c>
      <c r="EJ55" s="271" t="str">
        <f t="shared" si="71"/>
        <v/>
      </c>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c r="FH55" s="175"/>
      <c r="FJ55" s="174"/>
      <c r="GZ55"/>
      <c r="HA55"/>
      <c r="HB55"/>
      <c r="HC55"/>
      <c r="HD55"/>
      <c r="HE55"/>
      <c r="HF55"/>
      <c r="HG55"/>
      <c r="HH55"/>
    </row>
    <row r="56" spans="1:216" x14ac:dyDescent="0.25">
      <c r="A56" s="41">
        <v>53</v>
      </c>
      <c r="B56" s="84">
        <v>43283</v>
      </c>
      <c r="C56" s="85">
        <v>0.66666666666666663</v>
      </c>
      <c r="D56" s="86" t="s">
        <v>252</v>
      </c>
      <c r="E56" s="155" t="s">
        <v>172</v>
      </c>
      <c r="F56" s="266" t="str">
        <f t="shared" ca="1" si="1158"/>
        <v>1E</v>
      </c>
      <c r="G56" s="336" t="str">
        <f t="shared" ca="1" si="1158"/>
        <v>2F</v>
      </c>
      <c r="H56" s="56"/>
      <c r="I56" s="57"/>
      <c r="J56" s="191"/>
      <c r="K56" s="50" t="str">
        <f t="shared" si="1159"/>
        <v/>
      </c>
      <c r="L56" s="51">
        <v>10</v>
      </c>
      <c r="M56" s="191"/>
      <c r="N56" s="58"/>
      <c r="O56" s="366"/>
      <c r="P56" s="54"/>
      <c r="Q56" s="90" t="s">
        <v>137</v>
      </c>
      <c r="R56" s="485" t="str">
        <f ca="1">Plaatsing123</f>
        <v/>
      </c>
      <c r="S56" s="486"/>
      <c r="T56" s="486"/>
      <c r="U56" s="485" t="str">
        <f ca="1">Plaatsing123</f>
        <v/>
      </c>
      <c r="V56" s="486"/>
      <c r="W56" s="487"/>
      <c r="X56" s="485" t="str">
        <f ca="1">Plaatsing123</f>
        <v/>
      </c>
      <c r="Y56" s="486"/>
      <c r="Z56" s="487"/>
      <c r="AA56" s="92" t="str">
        <f t="shared" ca="1" si="1160"/>
        <v/>
      </c>
      <c r="AB56" s="51">
        <v>9</v>
      </c>
      <c r="AC56" s="488" t="str">
        <f ca="1">Plaatsing123_werkelijk</f>
        <v/>
      </c>
      <c r="AD56" s="486"/>
      <c r="AE56" s="486"/>
      <c r="AF56" s="485" t="str">
        <f ca="1">Plaatsing123_werkelijk</f>
        <v/>
      </c>
      <c r="AG56" s="486"/>
      <c r="AH56" s="487"/>
      <c r="AI56" s="485" t="str">
        <f ca="1">Plaatsing123_werkelijk</f>
        <v/>
      </c>
      <c r="AJ56" s="486"/>
      <c r="AK56" s="489"/>
      <c r="AL56" s="270" t="str">
        <f t="shared" si="1153"/>
        <v>Egy-Sau</v>
      </c>
      <c r="AM56" s="270" t="str">
        <f t="shared" si="1154"/>
        <v/>
      </c>
      <c r="AN56" s="270" t="str">
        <f t="shared" si="1155"/>
        <v/>
      </c>
      <c r="AO56" s="271" t="str">
        <f t="shared" si="27"/>
        <v/>
      </c>
      <c r="AP56" s="271" t="str">
        <f t="shared" si="28"/>
        <v/>
      </c>
      <c r="AQ56" s="271" t="str">
        <f t="shared" si="29"/>
        <v/>
      </c>
      <c r="AR56" s="271" t="str">
        <f t="shared" si="30"/>
        <v/>
      </c>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c r="BP56" s="175"/>
      <c r="BR56" s="174"/>
      <c r="DH56" s="328" t="s">
        <v>294</v>
      </c>
      <c r="DI56" s="327" t="s">
        <v>302</v>
      </c>
      <c r="DJ56" t="str">
        <f t="shared" ca="1" si="1161"/>
        <v/>
      </c>
      <c r="DK56" t="str">
        <f t="shared" ca="1" si="1161"/>
        <v/>
      </c>
      <c r="DL56"/>
      <c r="DM56"/>
      <c r="DN56" t="str">
        <f t="shared" si="1162"/>
        <v>AF5</v>
      </c>
      <c r="DO56" s="329" t="str">
        <f t="shared" si="1163"/>
        <v/>
      </c>
      <c r="DP56" s="330" t="str">
        <f t="shared" si="1164"/>
        <v/>
      </c>
      <c r="DQ56"/>
      <c r="DR56"/>
      <c r="DS56" s="328" t="s">
        <v>294</v>
      </c>
      <c r="DT56" s="327" t="s">
        <v>302</v>
      </c>
      <c r="DU56" t="str">
        <f t="shared" ca="1" si="1165"/>
        <v/>
      </c>
      <c r="DV56" t="str">
        <f t="shared" ca="1" si="1165"/>
        <v/>
      </c>
      <c r="DW56"/>
      <c r="DX56"/>
      <c r="DY56" t="str">
        <f t="shared" si="1166"/>
        <v>AF5</v>
      </c>
      <c r="DZ56" s="329" t="str">
        <f t="shared" si="1167"/>
        <v/>
      </c>
      <c r="EA56" s="330" t="str">
        <f t="shared" si="1168"/>
        <v/>
      </c>
      <c r="EB56"/>
      <c r="EC56"/>
      <c r="ED56" s="270" t="str">
        <f t="shared" si="4"/>
        <v>Egy-Sau</v>
      </c>
      <c r="EE56" s="270" t="str">
        <f t="shared" si="1156"/>
        <v/>
      </c>
      <c r="EF56" s="270" t="str">
        <f t="shared" si="1157"/>
        <v/>
      </c>
      <c r="EG56" s="271" t="str">
        <f t="shared" si="6"/>
        <v/>
      </c>
      <c r="EH56" s="271" t="str">
        <f t="shared" si="7"/>
        <v/>
      </c>
      <c r="EI56" s="271" t="str">
        <f t="shared" si="8"/>
        <v/>
      </c>
      <c r="EJ56" s="271" t="str">
        <f t="shared" si="71"/>
        <v/>
      </c>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c r="FH56" s="175"/>
      <c r="FJ56" s="174"/>
      <c r="GZ56"/>
      <c r="HA56"/>
      <c r="HB56"/>
      <c r="HC56"/>
      <c r="HD56"/>
      <c r="HE56"/>
      <c r="HF56"/>
      <c r="HG56"/>
      <c r="HH56"/>
    </row>
    <row r="57" spans="1:216" x14ac:dyDescent="0.25">
      <c r="A57" s="41">
        <v>54</v>
      </c>
      <c r="B57" s="84">
        <v>43283</v>
      </c>
      <c r="C57" s="85">
        <v>0.83333333333333337</v>
      </c>
      <c r="D57" s="86" t="s">
        <v>251</v>
      </c>
      <c r="E57" s="155" t="s">
        <v>173</v>
      </c>
      <c r="F57" s="337" t="str">
        <f t="shared" ca="1" si="1158"/>
        <v>1G</v>
      </c>
      <c r="G57" s="338" t="str">
        <f t="shared" ca="1" si="1158"/>
        <v>2H</v>
      </c>
      <c r="H57" s="56"/>
      <c r="I57" s="57"/>
      <c r="J57" s="191"/>
      <c r="K57" s="50" t="str">
        <f t="shared" si="1159"/>
        <v/>
      </c>
      <c r="L57" s="51">
        <v>10</v>
      </c>
      <c r="M57" s="191"/>
      <c r="N57" s="58"/>
      <c r="O57" s="366"/>
      <c r="P57" s="54"/>
      <c r="Q57" s="90" t="s">
        <v>139</v>
      </c>
      <c r="R57" s="480" t="str">
        <f ca="1">Plaatsing123</f>
        <v/>
      </c>
      <c r="S57" s="481"/>
      <c r="T57" s="481"/>
      <c r="U57" s="480" t="str">
        <f ca="1">Plaatsing123</f>
        <v/>
      </c>
      <c r="V57" s="481"/>
      <c r="W57" s="482"/>
      <c r="X57" s="480" t="str">
        <f ca="1">Plaatsing123</f>
        <v/>
      </c>
      <c r="Y57" s="481"/>
      <c r="Z57" s="483"/>
      <c r="AA57" s="92" t="str">
        <f t="shared" ca="1" si="1160"/>
        <v/>
      </c>
      <c r="AB57" s="51">
        <v>9</v>
      </c>
      <c r="AC57" s="484" t="str">
        <f ca="1">Plaatsing123_werkelijk</f>
        <v/>
      </c>
      <c r="AD57" s="481"/>
      <c r="AE57" s="481"/>
      <c r="AF57" s="480" t="str">
        <f ca="1">Plaatsing123_werkelijk</f>
        <v/>
      </c>
      <c r="AG57" s="481"/>
      <c r="AH57" s="482"/>
      <c r="AI57" s="480" t="str">
        <f ca="1">Plaatsing123_werkelijk</f>
        <v/>
      </c>
      <c r="AJ57" s="481"/>
      <c r="AK57" s="483"/>
      <c r="AL57" s="270" t="str">
        <f t="shared" si="1153"/>
        <v>Ira-Mar</v>
      </c>
      <c r="AM57" s="270" t="str">
        <f t="shared" si="1154"/>
        <v/>
      </c>
      <c r="AN57" s="270" t="str">
        <f t="shared" si="1155"/>
        <v/>
      </c>
      <c r="AO57" s="271" t="str">
        <f t="shared" si="27"/>
        <v/>
      </c>
      <c r="AP57" s="271" t="str">
        <f t="shared" si="28"/>
        <v/>
      </c>
      <c r="AQ57" s="271" t="str">
        <f t="shared" si="29"/>
        <v/>
      </c>
      <c r="AR57" s="271" t="str">
        <f t="shared" si="30"/>
        <v/>
      </c>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c r="BP57" s="175"/>
      <c r="BR57" s="174"/>
      <c r="DH57" s="328" t="s">
        <v>295</v>
      </c>
      <c r="DI57" s="327" t="s">
        <v>303</v>
      </c>
      <c r="DJ57" t="str">
        <f t="shared" ca="1" si="1161"/>
        <v/>
      </c>
      <c r="DK57" t="str">
        <f t="shared" ca="1" si="1161"/>
        <v/>
      </c>
      <c r="DL57"/>
      <c r="DM57"/>
      <c r="DN57" t="str">
        <f t="shared" si="1162"/>
        <v>AF6</v>
      </c>
      <c r="DO57" s="329" t="str">
        <f t="shared" si="1163"/>
        <v/>
      </c>
      <c r="DP57" s="330" t="str">
        <f t="shared" si="1164"/>
        <v/>
      </c>
      <c r="DQ57"/>
      <c r="DR57"/>
      <c r="DS57" s="328" t="s">
        <v>295</v>
      </c>
      <c r="DT57" s="327" t="s">
        <v>303</v>
      </c>
      <c r="DU57" t="str">
        <f t="shared" ca="1" si="1165"/>
        <v/>
      </c>
      <c r="DV57" t="str">
        <f t="shared" ca="1" si="1165"/>
        <v/>
      </c>
      <c r="DW57"/>
      <c r="DX57"/>
      <c r="DY57" t="str">
        <f t="shared" si="1166"/>
        <v>AF6</v>
      </c>
      <c r="DZ57" s="329" t="str">
        <f t="shared" si="1167"/>
        <v/>
      </c>
      <c r="EA57" s="330" t="str">
        <f t="shared" si="1168"/>
        <v/>
      </c>
      <c r="EB57"/>
      <c r="EC57"/>
      <c r="ED57" s="270" t="str">
        <f t="shared" si="4"/>
        <v>Ira-Mar</v>
      </c>
      <c r="EE57" s="270" t="str">
        <f t="shared" si="1156"/>
        <v/>
      </c>
      <c r="EF57" s="270" t="str">
        <f t="shared" si="1157"/>
        <v/>
      </c>
      <c r="EG57" s="271" t="str">
        <f t="shared" si="6"/>
        <v/>
      </c>
      <c r="EH57" s="271" t="str">
        <f t="shared" si="7"/>
        <v/>
      </c>
      <c r="EI57" s="271" t="str">
        <f t="shared" si="8"/>
        <v/>
      </c>
      <c r="EJ57" s="271" t="str">
        <f t="shared" si="71"/>
        <v/>
      </c>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c r="FH57" s="175"/>
      <c r="FJ57" s="174"/>
      <c r="GZ57"/>
      <c r="HA57"/>
      <c r="HB57"/>
      <c r="HC57"/>
      <c r="HD57"/>
      <c r="HE57"/>
      <c r="HF57"/>
      <c r="HG57"/>
      <c r="HH57"/>
    </row>
    <row r="58" spans="1:216" x14ac:dyDescent="0.25">
      <c r="A58" s="41">
        <v>55</v>
      </c>
      <c r="B58" s="84">
        <v>43284</v>
      </c>
      <c r="C58" s="85">
        <v>0.66666666666666663</v>
      </c>
      <c r="D58" s="86" t="s">
        <v>250</v>
      </c>
      <c r="E58" s="155" t="s">
        <v>174</v>
      </c>
      <c r="F58" s="267" t="str">
        <f t="shared" ca="1" si="1158"/>
        <v>1F</v>
      </c>
      <c r="G58" s="339" t="str">
        <f t="shared" ca="1" si="1158"/>
        <v>2E</v>
      </c>
      <c r="H58" s="56"/>
      <c r="I58" s="57"/>
      <c r="J58" s="191"/>
      <c r="K58" s="50" t="str">
        <f t="shared" si="1159"/>
        <v/>
      </c>
      <c r="L58" s="51">
        <v>10</v>
      </c>
      <c r="M58" s="191"/>
      <c r="N58" s="58"/>
      <c r="O58" s="366"/>
      <c r="P58" s="54"/>
      <c r="Q58" s="90" t="s">
        <v>274</v>
      </c>
      <c r="R58" s="473" t="str">
        <f ca="1">Plaatsing123</f>
        <v/>
      </c>
      <c r="S58" s="474"/>
      <c r="T58" s="474"/>
      <c r="U58" s="473" t="str">
        <f ca="1">Plaatsing123</f>
        <v/>
      </c>
      <c r="V58" s="474"/>
      <c r="W58" s="475"/>
      <c r="X58" s="476" t="str">
        <f ca="1">Plaatsing123</f>
        <v/>
      </c>
      <c r="Y58" s="477"/>
      <c r="Z58" s="478"/>
      <c r="AA58" s="92" t="str">
        <f t="shared" ca="1" si="1160"/>
        <v/>
      </c>
      <c r="AB58" s="51">
        <v>9</v>
      </c>
      <c r="AC58" s="479" t="str">
        <f ca="1">Plaatsing123_werkelijk</f>
        <v/>
      </c>
      <c r="AD58" s="474"/>
      <c r="AE58" s="474"/>
      <c r="AF58" s="473" t="str">
        <f ca="1">Plaatsing123_werkelijk</f>
        <v/>
      </c>
      <c r="AG58" s="474"/>
      <c r="AH58" s="475"/>
      <c r="AI58" s="476" t="str">
        <f ca="1">Plaatsing123_werkelijk</f>
        <v/>
      </c>
      <c r="AJ58" s="477"/>
      <c r="AK58" s="478"/>
      <c r="AL58" s="270" t="str">
        <f t="shared" si="1153"/>
        <v>Spa-Por</v>
      </c>
      <c r="AM58" s="270" t="str">
        <f t="shared" si="1154"/>
        <v/>
      </c>
      <c r="AN58" s="270" t="str">
        <f t="shared" si="1155"/>
        <v/>
      </c>
      <c r="AO58" s="271" t="str">
        <f t="shared" si="27"/>
        <v/>
      </c>
      <c r="AP58" s="271" t="str">
        <f t="shared" si="28"/>
        <v/>
      </c>
      <c r="AQ58" s="271" t="str">
        <f t="shared" si="29"/>
        <v/>
      </c>
      <c r="AR58" s="271" t="str">
        <f t="shared" si="30"/>
        <v/>
      </c>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c r="BP58" s="175"/>
      <c r="BR58" s="174"/>
      <c r="DH58" s="328" t="s">
        <v>296</v>
      </c>
      <c r="DI58" s="327" t="s">
        <v>304</v>
      </c>
      <c r="DJ58" t="str">
        <f t="shared" ca="1" si="1161"/>
        <v/>
      </c>
      <c r="DK58" t="str">
        <f t="shared" ca="1" si="1161"/>
        <v/>
      </c>
      <c r="DL58"/>
      <c r="DM58"/>
      <c r="DN58" t="str">
        <f t="shared" si="1162"/>
        <v>AF7</v>
      </c>
      <c r="DO58" s="329" t="str">
        <f t="shared" si="1163"/>
        <v/>
      </c>
      <c r="DP58" s="330" t="str">
        <f t="shared" si="1164"/>
        <v/>
      </c>
      <c r="DQ58"/>
      <c r="DR58"/>
      <c r="DS58" s="328" t="s">
        <v>296</v>
      </c>
      <c r="DT58" s="327" t="s">
        <v>304</v>
      </c>
      <c r="DU58" t="str">
        <f t="shared" ca="1" si="1165"/>
        <v/>
      </c>
      <c r="DV58" t="str">
        <f t="shared" ca="1" si="1165"/>
        <v/>
      </c>
      <c r="DW58"/>
      <c r="DX58"/>
      <c r="DY58" t="str">
        <f t="shared" si="1166"/>
        <v>AF7</v>
      </c>
      <c r="DZ58" s="329" t="str">
        <f t="shared" si="1167"/>
        <v/>
      </c>
      <c r="EA58" s="330" t="str">
        <f t="shared" si="1168"/>
        <v/>
      </c>
      <c r="EB58"/>
      <c r="EC58"/>
      <c r="ED58" s="270" t="str">
        <f t="shared" si="4"/>
        <v>Spa-Por</v>
      </c>
      <c r="EE58" s="270" t="str">
        <f t="shared" si="1156"/>
        <v/>
      </c>
      <c r="EF58" s="270" t="str">
        <f t="shared" si="1157"/>
        <v/>
      </c>
      <c r="EG58" s="271" t="str">
        <f t="shared" si="6"/>
        <v/>
      </c>
      <c r="EH58" s="271" t="str">
        <f t="shared" si="7"/>
        <v/>
      </c>
      <c r="EI58" s="271" t="str">
        <f t="shared" si="8"/>
        <v/>
      </c>
      <c r="EJ58" s="271" t="str">
        <f t="shared" si="71"/>
        <v/>
      </c>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c r="FH58" s="175"/>
      <c r="FJ58" s="174"/>
      <c r="GZ58"/>
      <c r="HA58"/>
      <c r="HB58"/>
      <c r="HC58"/>
      <c r="HD58"/>
      <c r="HE58"/>
      <c r="HF58"/>
      <c r="HG58"/>
      <c r="HH58"/>
    </row>
    <row r="59" spans="1:216" ht="15.75" thickBot="1" x14ac:dyDescent="0.3">
      <c r="A59" s="41">
        <v>56</v>
      </c>
      <c r="B59" s="84">
        <v>43284</v>
      </c>
      <c r="C59" s="85">
        <v>0.83333333333333337</v>
      </c>
      <c r="D59" s="86" t="s">
        <v>248</v>
      </c>
      <c r="E59" s="93" t="s">
        <v>175</v>
      </c>
      <c r="F59" s="340" t="str">
        <f t="shared" ca="1" si="1158"/>
        <v>1H</v>
      </c>
      <c r="G59" s="341" t="str">
        <f t="shared" ca="1" si="1158"/>
        <v>2G</v>
      </c>
      <c r="H59" s="94"/>
      <c r="I59" s="76"/>
      <c r="J59" s="192"/>
      <c r="K59" s="50" t="str">
        <f t="shared" si="1159"/>
        <v/>
      </c>
      <c r="L59" s="51">
        <v>10</v>
      </c>
      <c r="M59" s="192"/>
      <c r="N59" s="95"/>
      <c r="O59" s="367"/>
      <c r="P59" s="54"/>
      <c r="Q59" s="90" t="s">
        <v>275</v>
      </c>
      <c r="R59" s="466" t="str">
        <f ca="1">Plaatsing123</f>
        <v/>
      </c>
      <c r="S59" s="467"/>
      <c r="T59" s="467"/>
      <c r="U59" s="466" t="str">
        <f ca="1">Plaatsing123</f>
        <v/>
      </c>
      <c r="V59" s="467"/>
      <c r="W59" s="468"/>
      <c r="X59" s="469" t="str">
        <f ca="1">Plaatsing123</f>
        <v/>
      </c>
      <c r="Y59" s="470"/>
      <c r="Z59" s="471"/>
      <c r="AA59" s="92" t="str">
        <f t="shared" ca="1" si="1160"/>
        <v/>
      </c>
      <c r="AB59" s="51">
        <v>9</v>
      </c>
      <c r="AC59" s="472" t="str">
        <f ca="1">Plaatsing123_werkelijk</f>
        <v/>
      </c>
      <c r="AD59" s="467"/>
      <c r="AE59" s="467"/>
      <c r="AF59" s="466" t="str">
        <f ca="1">Plaatsing123_werkelijk</f>
        <v/>
      </c>
      <c r="AG59" s="467"/>
      <c r="AH59" s="468"/>
      <c r="AI59" s="469" t="str">
        <f ca="1">Plaatsing123_werkelijk</f>
        <v/>
      </c>
      <c r="AJ59" s="470"/>
      <c r="AK59" s="471"/>
      <c r="AL59" s="270" t="str">
        <f t="shared" si="1153"/>
        <v>Mar-Por</v>
      </c>
      <c r="AM59" s="270" t="str">
        <f t="shared" si="1154"/>
        <v/>
      </c>
      <c r="AN59" s="270" t="str">
        <f t="shared" si="1155"/>
        <v/>
      </c>
      <c r="AO59" s="271" t="str">
        <f t="shared" si="27"/>
        <v/>
      </c>
      <c r="AP59" s="271" t="str">
        <f t="shared" si="28"/>
        <v/>
      </c>
      <c r="AQ59" s="271" t="str">
        <f t="shared" si="29"/>
        <v/>
      </c>
      <c r="AR59" s="271" t="str">
        <f t="shared" si="30"/>
        <v/>
      </c>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c r="BP59" s="175"/>
      <c r="BR59" s="174"/>
      <c r="DH59" s="328" t="s">
        <v>297</v>
      </c>
      <c r="DI59" s="327" t="s">
        <v>305</v>
      </c>
      <c r="DJ59" t="str">
        <f t="shared" ca="1" si="1161"/>
        <v/>
      </c>
      <c r="DK59" t="str">
        <f t="shared" ca="1" si="1161"/>
        <v/>
      </c>
      <c r="DL59"/>
      <c r="DM59"/>
      <c r="DN59" t="str">
        <f t="shared" si="1162"/>
        <v>AF8</v>
      </c>
      <c r="DO59" s="329" t="str">
        <f t="shared" si="1163"/>
        <v/>
      </c>
      <c r="DP59" s="330" t="str">
        <f t="shared" si="1164"/>
        <v/>
      </c>
      <c r="DQ59"/>
      <c r="DR59"/>
      <c r="DS59" s="328" t="s">
        <v>297</v>
      </c>
      <c r="DT59" s="327" t="s">
        <v>305</v>
      </c>
      <c r="DU59" t="str">
        <f t="shared" ca="1" si="1165"/>
        <v/>
      </c>
      <c r="DV59" t="str">
        <f t="shared" ca="1" si="1165"/>
        <v/>
      </c>
      <c r="DW59"/>
      <c r="DX59"/>
      <c r="DY59" t="str">
        <f t="shared" si="1166"/>
        <v>AF8</v>
      </c>
      <c r="DZ59" s="329" t="str">
        <f t="shared" si="1167"/>
        <v/>
      </c>
      <c r="EA59" s="330" t="str">
        <f t="shared" si="1168"/>
        <v/>
      </c>
      <c r="EB59"/>
      <c r="EC59"/>
      <c r="ED59" s="270" t="str">
        <f t="shared" si="4"/>
        <v>Mar-Por</v>
      </c>
      <c r="EE59" s="270" t="str">
        <f t="shared" si="1156"/>
        <v/>
      </c>
      <c r="EF59" s="270" t="str">
        <f t="shared" si="1157"/>
        <v/>
      </c>
      <c r="EG59" s="271" t="str">
        <f t="shared" si="6"/>
        <v/>
      </c>
      <c r="EH59" s="271" t="str">
        <f t="shared" si="7"/>
        <v/>
      </c>
      <c r="EI59" s="271" t="str">
        <f t="shared" si="8"/>
        <v/>
      </c>
      <c r="EJ59" s="271" t="str">
        <f t="shared" si="71"/>
        <v/>
      </c>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c r="FH59" s="175"/>
      <c r="FJ59" s="174"/>
      <c r="GZ59"/>
      <c r="HA59"/>
      <c r="HB59"/>
      <c r="HC59"/>
      <c r="HD59"/>
      <c r="HE59"/>
      <c r="HF59"/>
      <c r="HG59"/>
      <c r="HH59"/>
    </row>
    <row r="60" spans="1:216" x14ac:dyDescent="0.25">
      <c r="A60" s="41">
        <v>57</v>
      </c>
      <c r="B60" s="84">
        <v>43287</v>
      </c>
      <c r="C60" s="85">
        <v>0.66666666666666663</v>
      </c>
      <c r="D60" s="96" t="s">
        <v>268</v>
      </c>
      <c r="E60" s="87" t="s">
        <v>176</v>
      </c>
      <c r="F60" s="264" t="str">
        <f t="shared" si="1158"/>
        <v>AF2</v>
      </c>
      <c r="G60" s="342" t="str">
        <f t="shared" si="1158"/>
        <v>AF1</v>
      </c>
      <c r="H60" s="65"/>
      <c r="I60" s="48"/>
      <c r="J60" s="190"/>
      <c r="K60" s="50" t="str">
        <f t="shared" si="1159"/>
        <v/>
      </c>
      <c r="L60" s="51">
        <v>15</v>
      </c>
      <c r="M60" s="190"/>
      <c r="N60" s="66"/>
      <c r="O60" s="365"/>
      <c r="P60" s="54"/>
      <c r="Q60" s="90" t="str">
        <f t="shared" ref="Q60:Q67" si="1169">DH60&amp;"-"&amp;DI60</f>
        <v>AF2-AF1</v>
      </c>
      <c r="R60" s="462" t="str">
        <f t="shared" ref="R60:R67" si="1170">DJ60</f>
        <v/>
      </c>
      <c r="S60" s="462"/>
      <c r="T60" s="462"/>
      <c r="U60" s="462"/>
      <c r="V60" s="399" t="s">
        <v>359</v>
      </c>
      <c r="W60" s="458" t="str">
        <f t="shared" ref="W60:W67" si="1171">DK60</f>
        <v/>
      </c>
      <c r="X60" s="458"/>
      <c r="Y60" s="458"/>
      <c r="Z60" s="458"/>
      <c r="AA60" s="402">
        <f t="shared" ref="AA60:AA63" si="1172">IF(COUNTIF($AC60:$AK60," ")=2,"",(IF(NOT(ISNA(R60)),IF(LEN(R60)&gt;1,COUNTIF($AC$60:$AC$63,R60)+COUNTIF($AH$60:$AH$63,R60),0),0)+IF(NOT(ISNA(W60)),IF(LEN(W60)&gt;1,COUNTIF($AC$60:$AC$63,W60)+COUNTIF($AH$60:$AH$63,W60),0),0))/2*AB60)</f>
        <v>0</v>
      </c>
      <c r="AB60" s="51">
        <v>12</v>
      </c>
      <c r="AC60" s="462" t="str">
        <f t="shared" ref="AC60:AC67" si="1173">DU60</f>
        <v/>
      </c>
      <c r="AD60" s="462"/>
      <c r="AE60" s="462"/>
      <c r="AF60" s="462"/>
      <c r="AG60" s="399" t="s">
        <v>359</v>
      </c>
      <c r="AH60" s="458" t="str">
        <f t="shared" ref="AH60:AH67" si="1174">DV60</f>
        <v/>
      </c>
      <c r="AI60" s="458"/>
      <c r="AJ60" s="458"/>
      <c r="AK60" s="459"/>
      <c r="AL60" s="270" t="str">
        <f t="shared" si="1153"/>
        <v>Spa-Ira</v>
      </c>
      <c r="AM60" s="270" t="str">
        <f t="shared" si="1154"/>
        <v/>
      </c>
      <c r="AN60" s="270" t="str">
        <f t="shared" si="1155"/>
        <v/>
      </c>
      <c r="AO60" s="271" t="str">
        <f t="shared" si="27"/>
        <v/>
      </c>
      <c r="AP60" s="271" t="str">
        <f t="shared" si="28"/>
        <v/>
      </c>
      <c r="AQ60" s="271" t="str">
        <f t="shared" si="29"/>
        <v/>
      </c>
      <c r="AR60" s="271" t="str">
        <f t="shared" si="30"/>
        <v/>
      </c>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c r="BP60" s="175"/>
      <c r="BR60" s="174"/>
      <c r="DH60" s="328" t="s">
        <v>169</v>
      </c>
      <c r="DI60" s="327" t="s">
        <v>168</v>
      </c>
      <c r="DJ60" t="str">
        <f t="shared" ref="DJ60:DK67" si="1175">VLOOKUP(DH60,$DN$52:$DO$67,2,0)</f>
        <v/>
      </c>
      <c r="DK60" t="str">
        <f t="shared" si="1175"/>
        <v/>
      </c>
      <c r="DL60"/>
      <c r="DM60"/>
      <c r="DN60" t="str">
        <f t="shared" si="1162"/>
        <v>KF1</v>
      </c>
      <c r="DO60" s="329" t="str">
        <f t="shared" si="1163"/>
        <v/>
      </c>
      <c r="DP60" s="330" t="str">
        <f t="shared" si="1164"/>
        <v/>
      </c>
      <c r="DQ60"/>
      <c r="DR60"/>
      <c r="DS60" s="328" t="s">
        <v>169</v>
      </c>
      <c r="DT60" s="327" t="s">
        <v>168</v>
      </c>
      <c r="DU60" t="str">
        <f t="shared" ref="DU60:DV65" si="1176">VLOOKUP(DS60,$DY$52:$DZ$67,2,0)</f>
        <v/>
      </c>
      <c r="DV60" t="str">
        <f t="shared" si="1176"/>
        <v/>
      </c>
      <c r="DW60"/>
      <c r="DX60"/>
      <c r="DY60" t="str">
        <f t="shared" si="1166"/>
        <v>KF1</v>
      </c>
      <c r="DZ60" s="329" t="str">
        <f t="shared" si="1167"/>
        <v/>
      </c>
      <c r="EA60" s="330" t="str">
        <f t="shared" si="1168"/>
        <v/>
      </c>
      <c r="EB60"/>
      <c r="EC60"/>
      <c r="ED60" s="270" t="str">
        <f t="shared" si="4"/>
        <v>Spa-Ira</v>
      </c>
      <c r="EE60" s="270" t="str">
        <f t="shared" si="1156"/>
        <v/>
      </c>
      <c r="EF60" s="270" t="str">
        <f t="shared" si="1157"/>
        <v/>
      </c>
      <c r="EG60" s="271" t="str">
        <f t="shared" si="6"/>
        <v/>
      </c>
      <c r="EH60" s="271" t="str">
        <f t="shared" si="7"/>
        <v/>
      </c>
      <c r="EI60" s="271" t="str">
        <f t="shared" si="8"/>
        <v/>
      </c>
      <c r="EJ60" s="271" t="str">
        <f t="shared" si="71"/>
        <v/>
      </c>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c r="FH60" s="175"/>
      <c r="FJ60" s="174"/>
      <c r="GZ60"/>
      <c r="HA60"/>
      <c r="HB60"/>
      <c r="HC60"/>
      <c r="HD60"/>
      <c r="HE60"/>
      <c r="HF60"/>
      <c r="HG60"/>
      <c r="HH60"/>
    </row>
    <row r="61" spans="1:216" x14ac:dyDescent="0.25">
      <c r="A61" s="41">
        <v>58</v>
      </c>
      <c r="B61" s="84">
        <v>43287</v>
      </c>
      <c r="C61" s="85">
        <v>0.83333333333333337</v>
      </c>
      <c r="D61" s="86" t="s">
        <v>255</v>
      </c>
      <c r="E61" s="155" t="s">
        <v>177</v>
      </c>
      <c r="F61" s="266" t="str">
        <f t="shared" si="1158"/>
        <v>AF5</v>
      </c>
      <c r="G61" s="343" t="str">
        <f t="shared" si="1158"/>
        <v>AF6</v>
      </c>
      <c r="H61" s="56"/>
      <c r="I61" s="57"/>
      <c r="J61" s="191"/>
      <c r="K61" s="50" t="str">
        <f t="shared" si="1159"/>
        <v/>
      </c>
      <c r="L61" s="51">
        <v>15</v>
      </c>
      <c r="M61" s="191"/>
      <c r="N61" s="58"/>
      <c r="O61" s="366"/>
      <c r="P61" s="54"/>
      <c r="Q61" s="90" t="str">
        <f t="shared" si="1169"/>
        <v>AF5-AF6</v>
      </c>
      <c r="R61" s="463" t="str">
        <f t="shared" si="1170"/>
        <v/>
      </c>
      <c r="S61" s="463"/>
      <c r="T61" s="463"/>
      <c r="U61" s="463"/>
      <c r="V61" s="400" t="s">
        <v>359</v>
      </c>
      <c r="W61" s="460" t="str">
        <f t="shared" si="1171"/>
        <v/>
      </c>
      <c r="X61" s="460"/>
      <c r="Y61" s="460"/>
      <c r="Z61" s="460"/>
      <c r="AA61" s="402">
        <f t="shared" si="1172"/>
        <v>0</v>
      </c>
      <c r="AB61" s="51">
        <v>12</v>
      </c>
      <c r="AC61" s="463" t="str">
        <f t="shared" si="1173"/>
        <v/>
      </c>
      <c r="AD61" s="463"/>
      <c r="AE61" s="463"/>
      <c r="AF61" s="463"/>
      <c r="AG61" s="400" t="s">
        <v>359</v>
      </c>
      <c r="AH61" s="460" t="str">
        <f t="shared" si="1174"/>
        <v/>
      </c>
      <c r="AI61" s="460"/>
      <c r="AJ61" s="460"/>
      <c r="AK61" s="461"/>
      <c r="AL61" s="270" t="str">
        <f t="shared" si="1153"/>
        <v>Por-Ira</v>
      </c>
      <c r="AM61" s="270" t="str">
        <f t="shared" si="1154"/>
        <v/>
      </c>
      <c r="AN61" s="270" t="str">
        <f t="shared" si="1155"/>
        <v/>
      </c>
      <c r="AO61" s="271" t="str">
        <f t="shared" si="27"/>
        <v/>
      </c>
      <c r="AP61" s="271" t="str">
        <f t="shared" si="28"/>
        <v/>
      </c>
      <c r="AQ61" s="271" t="str">
        <f t="shared" si="29"/>
        <v/>
      </c>
      <c r="AR61" s="271" t="str">
        <f t="shared" si="30"/>
        <v/>
      </c>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c r="BP61" s="175"/>
      <c r="BR61" s="174"/>
      <c r="DH61" s="328" t="s">
        <v>172</v>
      </c>
      <c r="DI61" s="327" t="s">
        <v>173</v>
      </c>
      <c r="DJ61" t="str">
        <f t="shared" si="1175"/>
        <v/>
      </c>
      <c r="DK61" t="str">
        <f t="shared" si="1175"/>
        <v/>
      </c>
      <c r="DL61"/>
      <c r="DM61"/>
      <c r="DN61" t="str">
        <f t="shared" si="1162"/>
        <v>KF2</v>
      </c>
      <c r="DO61" s="329" t="str">
        <f t="shared" si="1163"/>
        <v/>
      </c>
      <c r="DP61" s="330" t="str">
        <f t="shared" si="1164"/>
        <v/>
      </c>
      <c r="DQ61"/>
      <c r="DR61"/>
      <c r="DS61" s="328" t="s">
        <v>172</v>
      </c>
      <c r="DT61" s="327" t="s">
        <v>173</v>
      </c>
      <c r="DU61" t="str">
        <f t="shared" si="1176"/>
        <v/>
      </c>
      <c r="DV61" t="str">
        <f t="shared" si="1176"/>
        <v/>
      </c>
      <c r="DW61"/>
      <c r="DX61"/>
      <c r="DY61" t="str">
        <f t="shared" si="1166"/>
        <v>KF2</v>
      </c>
      <c r="DZ61" s="329" t="str">
        <f t="shared" si="1167"/>
        <v/>
      </c>
      <c r="EA61" s="330" t="str">
        <f t="shared" si="1168"/>
        <v/>
      </c>
      <c r="EB61"/>
      <c r="EC61"/>
      <c r="ED61" s="270" t="str">
        <f t="shared" si="4"/>
        <v>Por-Ira</v>
      </c>
      <c r="EE61" s="270" t="str">
        <f t="shared" si="1156"/>
        <v/>
      </c>
      <c r="EF61" s="270" t="str">
        <f t="shared" si="1157"/>
        <v/>
      </c>
      <c r="EG61" s="271" t="str">
        <f t="shared" si="6"/>
        <v/>
      </c>
      <c r="EH61" s="271" t="str">
        <f t="shared" si="7"/>
        <v/>
      </c>
      <c r="EI61" s="271" t="str">
        <f t="shared" si="8"/>
        <v/>
      </c>
      <c r="EJ61" s="271" t="str">
        <f t="shared" si="71"/>
        <v/>
      </c>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c r="FH61" s="175"/>
      <c r="FJ61" s="174"/>
      <c r="GZ61"/>
      <c r="HA61"/>
      <c r="HB61"/>
      <c r="HC61"/>
      <c r="HD61"/>
      <c r="HE61"/>
      <c r="HF61"/>
      <c r="HG61"/>
      <c r="HH61"/>
    </row>
    <row r="62" spans="1:216" x14ac:dyDescent="0.25">
      <c r="A62" s="41">
        <v>60</v>
      </c>
      <c r="B62" s="84">
        <v>43288</v>
      </c>
      <c r="C62" s="85">
        <v>0.66666666666666663</v>
      </c>
      <c r="D62" s="96" t="s">
        <v>252</v>
      </c>
      <c r="E62" s="155" t="s">
        <v>178</v>
      </c>
      <c r="F62" s="267" t="str">
        <f t="shared" si="1158"/>
        <v>AF7</v>
      </c>
      <c r="G62" s="338" t="str">
        <f t="shared" si="1158"/>
        <v>AF8</v>
      </c>
      <c r="H62" s="56"/>
      <c r="I62" s="57"/>
      <c r="J62" s="191"/>
      <c r="K62" s="50" t="str">
        <f t="shared" si="1159"/>
        <v/>
      </c>
      <c r="L62" s="51">
        <v>15</v>
      </c>
      <c r="M62" s="191"/>
      <c r="N62" s="58"/>
      <c r="O62" s="366"/>
      <c r="P62" s="54"/>
      <c r="Q62" s="90" t="str">
        <f t="shared" si="1169"/>
        <v>AF7-AF8</v>
      </c>
      <c r="R62" s="464" t="str">
        <f t="shared" si="1170"/>
        <v/>
      </c>
      <c r="S62" s="464"/>
      <c r="T62" s="464"/>
      <c r="U62" s="464"/>
      <c r="V62" s="400" t="s">
        <v>359</v>
      </c>
      <c r="W62" s="454" t="str">
        <f t="shared" si="1171"/>
        <v/>
      </c>
      <c r="X62" s="454"/>
      <c r="Y62" s="454"/>
      <c r="Z62" s="454"/>
      <c r="AA62" s="402">
        <f t="shared" si="1172"/>
        <v>0</v>
      </c>
      <c r="AB62" s="51">
        <v>12</v>
      </c>
      <c r="AC62" s="464" t="str">
        <f t="shared" si="1173"/>
        <v/>
      </c>
      <c r="AD62" s="464"/>
      <c r="AE62" s="464"/>
      <c r="AF62" s="464"/>
      <c r="AG62" s="400" t="s">
        <v>359</v>
      </c>
      <c r="AH62" s="454" t="str">
        <f t="shared" si="1174"/>
        <v/>
      </c>
      <c r="AI62" s="454"/>
      <c r="AJ62" s="454"/>
      <c r="AK62" s="455"/>
      <c r="AL62" s="270" t="str">
        <f t="shared" si="1153"/>
        <v>Mar-Spa</v>
      </c>
      <c r="AM62" s="270" t="str">
        <f t="shared" si="1154"/>
        <v/>
      </c>
      <c r="AN62" s="270" t="str">
        <f t="shared" si="1155"/>
        <v/>
      </c>
      <c r="AO62" s="271" t="str">
        <f t="shared" si="27"/>
        <v/>
      </c>
      <c r="AP62" s="271" t="str">
        <f t="shared" si="28"/>
        <v/>
      </c>
      <c r="AQ62" s="271" t="str">
        <f t="shared" si="29"/>
        <v/>
      </c>
      <c r="AR62" s="271" t="str">
        <f t="shared" si="30"/>
        <v/>
      </c>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c r="BP62" s="175"/>
      <c r="BR62" s="174"/>
      <c r="DH62" s="328" t="s">
        <v>174</v>
      </c>
      <c r="DI62" s="327" t="s">
        <v>175</v>
      </c>
      <c r="DJ62" t="str">
        <f t="shared" si="1175"/>
        <v/>
      </c>
      <c r="DK62" t="str">
        <f t="shared" si="1175"/>
        <v/>
      </c>
      <c r="DL62"/>
      <c r="DM62"/>
      <c r="DN62" t="str">
        <f t="shared" si="1162"/>
        <v>KF3</v>
      </c>
      <c r="DO62" s="329" t="str">
        <f t="shared" si="1163"/>
        <v/>
      </c>
      <c r="DP62" s="330" t="str">
        <f t="shared" si="1164"/>
        <v/>
      </c>
      <c r="DQ62"/>
      <c r="DR62"/>
      <c r="DS62" s="328" t="s">
        <v>174</v>
      </c>
      <c r="DT62" s="327" t="s">
        <v>175</v>
      </c>
      <c r="DU62" t="str">
        <f t="shared" si="1176"/>
        <v/>
      </c>
      <c r="DV62" t="str">
        <f t="shared" si="1176"/>
        <v/>
      </c>
      <c r="DW62"/>
      <c r="DX62"/>
      <c r="DY62" t="str">
        <f t="shared" si="1166"/>
        <v>KF3</v>
      </c>
      <c r="DZ62" s="329" t="str">
        <f t="shared" si="1167"/>
        <v/>
      </c>
      <c r="EA62" s="330" t="str">
        <f t="shared" si="1168"/>
        <v/>
      </c>
      <c r="EB62"/>
      <c r="EC62"/>
      <c r="ED62" s="270" t="str">
        <f t="shared" si="4"/>
        <v>Mar-Spa</v>
      </c>
      <c r="EE62" s="270" t="str">
        <f t="shared" si="1156"/>
        <v/>
      </c>
      <c r="EF62" s="270" t="str">
        <f t="shared" si="1157"/>
        <v/>
      </c>
      <c r="EG62" s="271" t="str">
        <f t="shared" si="6"/>
        <v/>
      </c>
      <c r="EH62" s="271" t="str">
        <f t="shared" si="7"/>
        <v/>
      </c>
      <c r="EI62" s="271" t="str">
        <f t="shared" si="8"/>
        <v/>
      </c>
      <c r="EJ62" s="271" t="str">
        <f t="shared" si="71"/>
        <v/>
      </c>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c r="FH62" s="175"/>
      <c r="FJ62" s="174"/>
      <c r="GZ62"/>
      <c r="HA62"/>
      <c r="HB62"/>
      <c r="HC62"/>
      <c r="HD62"/>
      <c r="HE62"/>
      <c r="HF62"/>
      <c r="HG62"/>
      <c r="HH62"/>
    </row>
    <row r="63" spans="1:216" ht="15.75" thickBot="1" x14ac:dyDescent="0.3">
      <c r="A63" s="41">
        <v>59</v>
      </c>
      <c r="B63" s="84">
        <v>43288</v>
      </c>
      <c r="C63" s="85">
        <v>0.83333333333333337</v>
      </c>
      <c r="D63" s="86" t="s">
        <v>254</v>
      </c>
      <c r="E63" s="155" t="s">
        <v>179</v>
      </c>
      <c r="F63" s="265" t="str">
        <f t="shared" si="1158"/>
        <v>AF3</v>
      </c>
      <c r="G63" s="344" t="str">
        <f t="shared" si="1158"/>
        <v>AF4</v>
      </c>
      <c r="H63" s="94"/>
      <c r="I63" s="76"/>
      <c r="J63" s="191"/>
      <c r="K63" s="50" t="str">
        <f t="shared" si="1159"/>
        <v/>
      </c>
      <c r="L63" s="51">
        <v>15</v>
      </c>
      <c r="M63" s="191"/>
      <c r="N63" s="95"/>
      <c r="O63" s="367"/>
      <c r="P63" s="54"/>
      <c r="Q63" s="98" t="str">
        <f t="shared" si="1169"/>
        <v>AF3-AF4</v>
      </c>
      <c r="R63" s="465" t="str">
        <f t="shared" si="1170"/>
        <v/>
      </c>
      <c r="S63" s="465"/>
      <c r="T63" s="465"/>
      <c r="U63" s="465"/>
      <c r="V63" s="401" t="s">
        <v>359</v>
      </c>
      <c r="W63" s="456" t="str">
        <f t="shared" si="1171"/>
        <v/>
      </c>
      <c r="X63" s="456"/>
      <c r="Y63" s="456"/>
      <c r="Z63" s="456"/>
      <c r="AA63" s="402">
        <f t="shared" si="1172"/>
        <v>0</v>
      </c>
      <c r="AB63" s="51">
        <v>12</v>
      </c>
      <c r="AC63" s="465" t="str">
        <f t="shared" si="1173"/>
        <v/>
      </c>
      <c r="AD63" s="465"/>
      <c r="AE63" s="465"/>
      <c r="AF63" s="465"/>
      <c r="AG63" s="401" t="s">
        <v>359</v>
      </c>
      <c r="AH63" s="456" t="str">
        <f t="shared" si="1174"/>
        <v/>
      </c>
      <c r="AI63" s="456"/>
      <c r="AJ63" s="456"/>
      <c r="AK63" s="457"/>
      <c r="AL63" s="270" t="str">
        <f t="shared" si="1153"/>
        <v>Aus-Fra</v>
      </c>
      <c r="AM63" s="270" t="str">
        <f t="shared" si="1154"/>
        <v/>
      </c>
      <c r="AN63" s="270" t="str">
        <f t="shared" si="1155"/>
        <v/>
      </c>
      <c r="AO63" s="271" t="str">
        <f t="shared" si="27"/>
        <v/>
      </c>
      <c r="AP63" s="271" t="str">
        <f t="shared" si="28"/>
        <v/>
      </c>
      <c r="AQ63" s="271" t="str">
        <f t="shared" si="29"/>
        <v/>
      </c>
      <c r="AR63" s="271" t="str">
        <f t="shared" si="30"/>
        <v/>
      </c>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c r="BP63" s="175"/>
      <c r="BR63" s="174"/>
      <c r="DH63" s="328" t="s">
        <v>170</v>
      </c>
      <c r="DI63" s="327" t="s">
        <v>171</v>
      </c>
      <c r="DJ63" t="str">
        <f t="shared" si="1175"/>
        <v/>
      </c>
      <c r="DK63" t="str">
        <f t="shared" si="1175"/>
        <v/>
      </c>
      <c r="DL63"/>
      <c r="DM63"/>
      <c r="DN63" t="str">
        <f t="shared" si="1162"/>
        <v>KF4</v>
      </c>
      <c r="DO63" s="329" t="str">
        <f t="shared" si="1163"/>
        <v/>
      </c>
      <c r="DP63" s="330" t="str">
        <f t="shared" si="1164"/>
        <v/>
      </c>
      <c r="DQ63"/>
      <c r="DR63"/>
      <c r="DS63" s="328" t="s">
        <v>170</v>
      </c>
      <c r="DT63" s="327" t="s">
        <v>171</v>
      </c>
      <c r="DU63" t="str">
        <f t="shared" si="1176"/>
        <v/>
      </c>
      <c r="DV63" t="str">
        <f t="shared" si="1176"/>
        <v/>
      </c>
      <c r="DW63"/>
      <c r="DX63"/>
      <c r="DY63" t="str">
        <f t="shared" si="1166"/>
        <v>KF4</v>
      </c>
      <c r="DZ63" s="329" t="str">
        <f t="shared" si="1167"/>
        <v/>
      </c>
      <c r="EA63" s="330" t="str">
        <f t="shared" si="1168"/>
        <v/>
      </c>
      <c r="EB63"/>
      <c r="EC63"/>
      <c r="ED63" s="270" t="str">
        <f t="shared" si="4"/>
        <v>Aus-Fra</v>
      </c>
      <c r="EE63" s="270" t="str">
        <f t="shared" si="1156"/>
        <v/>
      </c>
      <c r="EF63" s="270" t="str">
        <f t="shared" si="1157"/>
        <v/>
      </c>
      <c r="EG63" s="271" t="str">
        <f t="shared" si="6"/>
        <v/>
      </c>
      <c r="EH63" s="271" t="str">
        <f t="shared" si="7"/>
        <v/>
      </c>
      <c r="EI63" s="271" t="str">
        <f t="shared" si="8"/>
        <v/>
      </c>
      <c r="EJ63" s="271" t="str">
        <f t="shared" si="71"/>
        <v/>
      </c>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c r="FH63" s="175"/>
      <c r="FJ63" s="174"/>
      <c r="GZ63"/>
      <c r="HA63"/>
      <c r="HB63"/>
      <c r="HC63"/>
      <c r="HD63"/>
      <c r="HE63"/>
      <c r="HF63"/>
      <c r="HG63"/>
      <c r="HH63"/>
    </row>
    <row r="64" spans="1:216" x14ac:dyDescent="0.25">
      <c r="A64" s="41">
        <v>61</v>
      </c>
      <c r="B64" s="84">
        <v>43291</v>
      </c>
      <c r="C64" s="85">
        <v>0.83333333333333337</v>
      </c>
      <c r="D64" s="96" t="s">
        <v>250</v>
      </c>
      <c r="E64" s="87" t="s">
        <v>180</v>
      </c>
      <c r="F64" s="97" t="str">
        <f t="shared" si="1158"/>
        <v>KF1</v>
      </c>
      <c r="G64" s="345" t="str">
        <f t="shared" si="1158"/>
        <v>KF2</v>
      </c>
      <c r="H64" s="47"/>
      <c r="I64" s="99"/>
      <c r="J64" s="191"/>
      <c r="K64" s="50" t="str">
        <f t="shared" si="1159"/>
        <v/>
      </c>
      <c r="L64" s="51">
        <v>30</v>
      </c>
      <c r="M64" s="191"/>
      <c r="N64" s="52"/>
      <c r="O64" s="368"/>
      <c r="P64" s="54"/>
      <c r="Q64" s="90" t="str">
        <f t="shared" si="1169"/>
        <v>KF1-KF2</v>
      </c>
      <c r="R64" s="451" t="str">
        <f t="shared" si="1170"/>
        <v/>
      </c>
      <c r="S64" s="451"/>
      <c r="T64" s="451"/>
      <c r="U64" s="451"/>
      <c r="V64" s="400" t="s">
        <v>359</v>
      </c>
      <c r="W64" s="443" t="str">
        <f t="shared" si="1171"/>
        <v/>
      </c>
      <c r="X64" s="443"/>
      <c r="Y64" s="443"/>
      <c r="Z64" s="443"/>
      <c r="AA64" s="402">
        <f t="shared" ref="AA64:AA65" si="1177">IF(COUNTIF($AC64:$AK64," ")=2,"",(IF(NOT(ISNA(R64)),IF(LEN(R64)&gt;1,COUNTIF($AC$64:$AC$65,R64)+COUNTIF($AH$64:$AH$65,R64),0),0)+IF(NOT(ISNA(W64)),IF(LEN(W64)&gt;1,COUNTIF($AC$64:$AC$65,W64)+COUNTIF($AH$64:$AH$65,W64),0),0))/2*AB64)</f>
        <v>0</v>
      </c>
      <c r="AB64" s="51">
        <v>18</v>
      </c>
      <c r="AC64" s="451" t="str">
        <f t="shared" si="1173"/>
        <v/>
      </c>
      <c r="AD64" s="451"/>
      <c r="AE64" s="451"/>
      <c r="AF64" s="451"/>
      <c r="AG64" s="400" t="s">
        <v>359</v>
      </c>
      <c r="AH64" s="443" t="str">
        <f t="shared" si="1174"/>
        <v/>
      </c>
      <c r="AI64" s="443"/>
      <c r="AJ64" s="443"/>
      <c r="AK64" s="444"/>
      <c r="AL64" s="270" t="str">
        <f t="shared" si="1153"/>
        <v>Den-Per</v>
      </c>
      <c r="AM64" s="270" t="str">
        <f t="shared" si="1154"/>
        <v/>
      </c>
      <c r="AN64" s="270" t="str">
        <f t="shared" si="1155"/>
        <v/>
      </c>
      <c r="AO64" s="271" t="str">
        <f t="shared" si="27"/>
        <v/>
      </c>
      <c r="AP64" s="271" t="str">
        <f t="shared" si="28"/>
        <v/>
      </c>
      <c r="AQ64" s="271" t="str">
        <f t="shared" si="29"/>
        <v/>
      </c>
      <c r="AR64" s="271" t="str">
        <f t="shared" si="30"/>
        <v/>
      </c>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c r="BP64" s="175"/>
      <c r="BR64" s="174"/>
      <c r="DH64" s="328" t="s">
        <v>176</v>
      </c>
      <c r="DI64" s="327" t="s">
        <v>177</v>
      </c>
      <c r="DJ64" t="str">
        <f t="shared" si="1175"/>
        <v/>
      </c>
      <c r="DK64" t="str">
        <f t="shared" si="1175"/>
        <v/>
      </c>
      <c r="DL64"/>
      <c r="DM64"/>
      <c r="DN64" t="str">
        <f t="shared" si="1162"/>
        <v>HF1</v>
      </c>
      <c r="DO64" s="329" t="str">
        <f t="shared" si="1163"/>
        <v/>
      </c>
      <c r="DP64" s="330" t="str">
        <f t="shared" si="1164"/>
        <v/>
      </c>
      <c r="DQ64"/>
      <c r="DR64"/>
      <c r="DS64" s="328" t="s">
        <v>176</v>
      </c>
      <c r="DT64" s="327" t="s">
        <v>177</v>
      </c>
      <c r="DU64" t="str">
        <f t="shared" si="1176"/>
        <v/>
      </c>
      <c r="DV64" t="str">
        <f t="shared" si="1176"/>
        <v/>
      </c>
      <c r="DW64"/>
      <c r="DX64"/>
      <c r="DY64" t="str">
        <f t="shared" si="1166"/>
        <v>HF1</v>
      </c>
      <c r="DZ64" s="329" t="str">
        <f t="shared" si="1167"/>
        <v/>
      </c>
      <c r="EA64" s="330" t="str">
        <f t="shared" si="1168"/>
        <v/>
      </c>
      <c r="EB64"/>
      <c r="EC64"/>
      <c r="ED64" s="270" t="str">
        <f t="shared" si="4"/>
        <v>Den-Per</v>
      </c>
      <c r="EE64" s="270" t="str">
        <f t="shared" si="1156"/>
        <v/>
      </c>
      <c r="EF64" s="270" t="str">
        <f t="shared" si="1157"/>
        <v/>
      </c>
      <c r="EG64" s="271" t="str">
        <f t="shared" si="6"/>
        <v/>
      </c>
      <c r="EH64" s="271" t="str">
        <f t="shared" si="7"/>
        <v/>
      </c>
      <c r="EI64" s="271" t="str">
        <f t="shared" si="8"/>
        <v/>
      </c>
      <c r="EJ64" s="271" t="str">
        <f t="shared" si="71"/>
        <v/>
      </c>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c r="FH64" s="175"/>
      <c r="FJ64" s="174"/>
      <c r="GZ64"/>
      <c r="HA64"/>
      <c r="HB64"/>
      <c r="HC64"/>
      <c r="HD64"/>
      <c r="HE64"/>
      <c r="HF64"/>
      <c r="HG64"/>
      <c r="HH64"/>
    </row>
    <row r="65" spans="1:216" ht="15.75" thickBot="1" x14ac:dyDescent="0.3">
      <c r="A65" s="41">
        <v>62</v>
      </c>
      <c r="B65" s="84">
        <v>43292</v>
      </c>
      <c r="C65" s="85">
        <v>0.83333333333333337</v>
      </c>
      <c r="D65" s="86" t="s">
        <v>248</v>
      </c>
      <c r="E65" s="93" t="s">
        <v>181</v>
      </c>
      <c r="F65" s="100" t="str">
        <f t="shared" si="1158"/>
        <v>KF3</v>
      </c>
      <c r="G65" s="346" t="str">
        <f t="shared" si="1158"/>
        <v>KF4</v>
      </c>
      <c r="H65" s="94"/>
      <c r="I65" s="76"/>
      <c r="J65" s="191"/>
      <c r="K65" s="50" t="str">
        <f t="shared" si="1159"/>
        <v/>
      </c>
      <c r="L65" s="51">
        <v>30</v>
      </c>
      <c r="M65" s="191"/>
      <c r="N65" s="95"/>
      <c r="O65" s="367"/>
      <c r="P65" s="54"/>
      <c r="Q65" s="98" t="str">
        <f t="shared" si="1169"/>
        <v>KF3-KF4</v>
      </c>
      <c r="R65" s="452" t="str">
        <f t="shared" si="1170"/>
        <v/>
      </c>
      <c r="S65" s="452"/>
      <c r="T65" s="452"/>
      <c r="U65" s="452"/>
      <c r="V65" s="401" t="s">
        <v>359</v>
      </c>
      <c r="W65" s="449" t="str">
        <f t="shared" si="1171"/>
        <v/>
      </c>
      <c r="X65" s="449"/>
      <c r="Y65" s="449"/>
      <c r="Z65" s="449"/>
      <c r="AA65" s="402">
        <f t="shared" si="1177"/>
        <v>0</v>
      </c>
      <c r="AB65" s="51">
        <v>18</v>
      </c>
      <c r="AC65" s="452" t="str">
        <f t="shared" si="1173"/>
        <v/>
      </c>
      <c r="AD65" s="452"/>
      <c r="AE65" s="452"/>
      <c r="AF65" s="452"/>
      <c r="AG65" s="401" t="s">
        <v>359</v>
      </c>
      <c r="AH65" s="449" t="str">
        <f t="shared" si="1174"/>
        <v/>
      </c>
      <c r="AI65" s="449"/>
      <c r="AJ65" s="449"/>
      <c r="AK65" s="450"/>
      <c r="AL65" s="270" t="str">
        <f t="shared" si="1153"/>
        <v>Aus-Den</v>
      </c>
      <c r="AM65" s="270" t="str">
        <f t="shared" si="1154"/>
        <v/>
      </c>
      <c r="AN65" s="270" t="str">
        <f t="shared" si="1155"/>
        <v/>
      </c>
      <c r="AO65" s="271" t="str">
        <f t="shared" si="27"/>
        <v/>
      </c>
      <c r="AP65" s="271" t="str">
        <f t="shared" si="28"/>
        <v/>
      </c>
      <c r="AQ65" s="271" t="str">
        <f t="shared" si="29"/>
        <v/>
      </c>
      <c r="AR65" s="271" t="str">
        <f t="shared" si="30"/>
        <v/>
      </c>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c r="BP65" s="175"/>
      <c r="BR65" s="174"/>
      <c r="DH65" s="328" t="s">
        <v>178</v>
      </c>
      <c r="DI65" s="327" t="s">
        <v>179</v>
      </c>
      <c r="DJ65" t="str">
        <f t="shared" si="1175"/>
        <v/>
      </c>
      <c r="DK65" t="str">
        <f t="shared" si="1175"/>
        <v/>
      </c>
      <c r="DL65"/>
      <c r="DM65"/>
      <c r="DN65" t="str">
        <f t="shared" si="1162"/>
        <v>HF2</v>
      </c>
      <c r="DO65" s="329" t="str">
        <f t="shared" si="1163"/>
        <v/>
      </c>
      <c r="DP65" s="330" t="str">
        <f t="shared" si="1164"/>
        <v/>
      </c>
      <c r="DQ65"/>
      <c r="DR65"/>
      <c r="DS65" s="328" t="s">
        <v>178</v>
      </c>
      <c r="DT65" s="327" t="s">
        <v>179</v>
      </c>
      <c r="DU65" t="str">
        <f>VLOOKUP(DS65,$DY$52:$DZ$67,2,0)</f>
        <v/>
      </c>
      <c r="DV65" t="str">
        <f t="shared" si="1176"/>
        <v/>
      </c>
      <c r="DW65"/>
      <c r="DX65"/>
      <c r="DY65" t="str">
        <f t="shared" si="1166"/>
        <v>HF2</v>
      </c>
      <c r="DZ65" s="329" t="str">
        <f t="shared" si="1167"/>
        <v/>
      </c>
      <c r="EA65" s="330" t="str">
        <f t="shared" si="1168"/>
        <v/>
      </c>
      <c r="EB65"/>
      <c r="EC65"/>
      <c r="ED65" s="270" t="str">
        <f t="shared" si="4"/>
        <v>Aus-Den</v>
      </c>
      <c r="EE65" s="270" t="str">
        <f t="shared" si="1156"/>
        <v/>
      </c>
      <c r="EF65" s="270" t="str">
        <f t="shared" si="1157"/>
        <v/>
      </c>
      <c r="EG65" s="271" t="str">
        <f t="shared" si="6"/>
        <v/>
      </c>
      <c r="EH65" s="271" t="str">
        <f t="shared" si="7"/>
        <v/>
      </c>
      <c r="EI65" s="271" t="str">
        <f t="shared" si="8"/>
        <v/>
      </c>
      <c r="EJ65" s="271" t="str">
        <f t="shared" si="71"/>
        <v/>
      </c>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c r="FH65" s="175"/>
      <c r="FJ65" s="174"/>
      <c r="GZ65"/>
      <c r="HA65"/>
      <c r="HB65"/>
      <c r="HC65"/>
      <c r="HD65"/>
      <c r="HE65"/>
      <c r="HF65"/>
      <c r="HG65"/>
      <c r="HH65"/>
    </row>
    <row r="66" spans="1:216" ht="15.75" thickBot="1" x14ac:dyDescent="0.3">
      <c r="A66" s="41">
        <v>63</v>
      </c>
      <c r="B66" s="84">
        <v>43295</v>
      </c>
      <c r="C66" s="85">
        <v>0.66666666666666663</v>
      </c>
      <c r="D66" s="86" t="s">
        <v>250</v>
      </c>
      <c r="E66" s="93" t="s">
        <v>306</v>
      </c>
      <c r="F66" s="100" t="str">
        <f t="shared" si="1158"/>
        <v>HF1v</v>
      </c>
      <c r="G66" s="346" t="str">
        <f t="shared" si="1158"/>
        <v>HF2v</v>
      </c>
      <c r="H66" s="94"/>
      <c r="I66" s="76"/>
      <c r="J66" s="191"/>
      <c r="K66" s="50" t="str">
        <f t="shared" si="1159"/>
        <v/>
      </c>
      <c r="L66" s="51">
        <v>40</v>
      </c>
      <c r="M66" s="191"/>
      <c r="N66" s="95"/>
      <c r="O66" s="367"/>
      <c r="P66" s="54"/>
      <c r="Q66" s="90" t="str">
        <f t="shared" si="1169"/>
        <v>HF1v-HF2v</v>
      </c>
      <c r="R66" s="451" t="str">
        <f t="shared" si="1170"/>
        <v/>
      </c>
      <c r="S66" s="451"/>
      <c r="T66" s="451"/>
      <c r="U66" s="451"/>
      <c r="V66" s="400" t="s">
        <v>359</v>
      </c>
      <c r="W66" s="443" t="str">
        <f t="shared" si="1171"/>
        <v/>
      </c>
      <c r="X66" s="443"/>
      <c r="Y66" s="443"/>
      <c r="Z66" s="443"/>
      <c r="AA66" s="402">
        <f>IF(COUNTIF($AC66:$AK66," ")=2,"",(IF(NOT(ISNA(R66)),IF(LEN(R66)&gt;1,COUNTIF($AC$66,R66)+COUNTIF($AH$66,R66),0),0)+IF(NOT(ISNA(W66)),IF(LEN(W66)&gt;1,COUNTIF($AC$66,W66)+COUNTIF($AH$66,W66),0),0))/2*AB66)</f>
        <v>0</v>
      </c>
      <c r="AB66" s="51">
        <v>24</v>
      </c>
      <c r="AC66" s="451" t="str">
        <f t="shared" si="1173"/>
        <v/>
      </c>
      <c r="AD66" s="451"/>
      <c r="AE66" s="451"/>
      <c r="AF66" s="451"/>
      <c r="AG66" s="400" t="s">
        <v>359</v>
      </c>
      <c r="AH66" s="443" t="str">
        <f t="shared" si="1174"/>
        <v/>
      </c>
      <c r="AI66" s="443"/>
      <c r="AJ66" s="443"/>
      <c r="AK66" s="444"/>
      <c r="AL66" s="270" t="str">
        <f t="shared" si="1153"/>
        <v>Per-Fra</v>
      </c>
      <c r="AM66" s="270" t="str">
        <f t="shared" si="1154"/>
        <v/>
      </c>
      <c r="AN66" s="270" t="str">
        <f t="shared" si="1155"/>
        <v/>
      </c>
      <c r="AO66" s="271" t="str">
        <f t="shared" si="27"/>
        <v/>
      </c>
      <c r="AP66" s="271" t="str">
        <f t="shared" si="28"/>
        <v/>
      </c>
      <c r="AQ66" s="271" t="str">
        <f t="shared" si="29"/>
        <v/>
      </c>
      <c r="AR66" s="271" t="str">
        <f t="shared" si="30"/>
        <v/>
      </c>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c r="BP66" s="175"/>
      <c r="BR66" s="174"/>
      <c r="DH66" s="328" t="s">
        <v>354</v>
      </c>
      <c r="DI66" s="327" t="s">
        <v>355</v>
      </c>
      <c r="DJ66" s="330" t="str">
        <f>DP64</f>
        <v/>
      </c>
      <c r="DK66" s="330" t="str">
        <f>DP65</f>
        <v/>
      </c>
      <c r="DL66"/>
      <c r="DM66"/>
      <c r="DN66" t="str">
        <f t="shared" si="1162"/>
        <v>TF</v>
      </c>
      <c r="DO66" s="329" t="str">
        <f t="shared" si="1163"/>
        <v/>
      </c>
      <c r="DP66" s="330" t="str">
        <f t="shared" si="1164"/>
        <v/>
      </c>
      <c r="DQ66"/>
      <c r="DR66"/>
      <c r="DS66" s="328" t="s">
        <v>354</v>
      </c>
      <c r="DT66" s="327" t="s">
        <v>355</v>
      </c>
      <c r="DU66" s="330" t="str">
        <f>EA64</f>
        <v/>
      </c>
      <c r="DV66" s="330" t="str">
        <f>EA65</f>
        <v/>
      </c>
      <c r="DW66"/>
      <c r="DX66"/>
      <c r="DY66" t="str">
        <f t="shared" si="1166"/>
        <v>TF</v>
      </c>
      <c r="DZ66" s="329" t="str">
        <f t="shared" si="1167"/>
        <v/>
      </c>
      <c r="EA66" s="330" t="str">
        <f t="shared" si="1168"/>
        <v/>
      </c>
      <c r="EB66"/>
      <c r="EC66"/>
      <c r="ED66" s="270" t="str">
        <f t="shared" si="4"/>
        <v>Per-Fra</v>
      </c>
      <c r="EE66" s="270" t="str">
        <f t="shared" si="1156"/>
        <v/>
      </c>
      <c r="EF66" s="270" t="str">
        <f t="shared" si="1157"/>
        <v/>
      </c>
      <c r="EG66" s="271" t="str">
        <f t="shared" si="6"/>
        <v/>
      </c>
      <c r="EH66" s="271" t="str">
        <f t="shared" si="7"/>
        <v/>
      </c>
      <c r="EI66" s="271" t="str">
        <f t="shared" si="8"/>
        <v/>
      </c>
      <c r="EJ66" s="271" t="str">
        <f t="shared" si="71"/>
        <v/>
      </c>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c r="FH66" s="175"/>
      <c r="FJ66" s="174"/>
      <c r="GZ66"/>
      <c r="HA66"/>
      <c r="HB66"/>
      <c r="HC66"/>
      <c r="HD66"/>
      <c r="HE66"/>
      <c r="HF66"/>
      <c r="HG66"/>
      <c r="HH66"/>
    </row>
    <row r="67" spans="1:216" ht="15.75" thickBot="1" x14ac:dyDescent="0.3">
      <c r="A67" s="41">
        <v>64</v>
      </c>
      <c r="B67" s="84">
        <v>43296</v>
      </c>
      <c r="C67" s="85">
        <v>0.70833333333333337</v>
      </c>
      <c r="D67" s="86" t="s">
        <v>248</v>
      </c>
      <c r="E67" s="93" t="s">
        <v>182</v>
      </c>
      <c r="F67" s="101" t="str">
        <f t="shared" si="1158"/>
        <v>HF1</v>
      </c>
      <c r="G67" s="347" t="str">
        <f t="shared" si="1158"/>
        <v>HF2</v>
      </c>
      <c r="H67" s="94"/>
      <c r="I67" s="76"/>
      <c r="J67" s="192"/>
      <c r="K67" s="102" t="str">
        <f t="shared" si="1159"/>
        <v/>
      </c>
      <c r="L67" s="103">
        <v>60</v>
      </c>
      <c r="M67" s="192"/>
      <c r="N67" s="95"/>
      <c r="O67" s="367"/>
      <c r="P67" s="54"/>
      <c r="Q67" s="90" t="str">
        <f t="shared" si="1169"/>
        <v>HF1-HF2</v>
      </c>
      <c r="R67" s="453" t="str">
        <f t="shared" si="1170"/>
        <v/>
      </c>
      <c r="S67" s="453"/>
      <c r="T67" s="453"/>
      <c r="U67" s="453"/>
      <c r="V67" s="400" t="s">
        <v>359</v>
      </c>
      <c r="W67" s="443" t="str">
        <f t="shared" si="1171"/>
        <v/>
      </c>
      <c r="X67" s="443"/>
      <c r="Y67" s="443"/>
      <c r="Z67" s="443"/>
      <c r="AA67" s="403">
        <f>IF(COUNTIF($AC67:$AK67," ")=2,"",(IF(NOT(ISNA(R67)),IF(LEN(R67)&gt;1,COUNTIF($AC$67,R67)+COUNTIF($AH$67,R67),0),0)+IF(NOT(ISNA(W67)),IF(LEN(W67)&gt;1,COUNTIF($AC$67,W67)+COUNTIF($AH$67,W67),0),0))/2*AB67)</f>
        <v>0</v>
      </c>
      <c r="AB67" s="103">
        <v>30</v>
      </c>
      <c r="AC67" s="453" t="str">
        <f t="shared" si="1173"/>
        <v/>
      </c>
      <c r="AD67" s="453"/>
      <c r="AE67" s="453"/>
      <c r="AF67" s="453"/>
      <c r="AG67" s="400" t="s">
        <v>359</v>
      </c>
      <c r="AH67" s="443" t="str">
        <f t="shared" si="1174"/>
        <v/>
      </c>
      <c r="AI67" s="443"/>
      <c r="AJ67" s="443"/>
      <c r="AK67" s="444"/>
      <c r="AL67" s="270" t="str">
        <f t="shared" si="1153"/>
        <v>Fra-Den</v>
      </c>
      <c r="AM67" s="270" t="str">
        <f t="shared" si="1154"/>
        <v/>
      </c>
      <c r="AN67" s="270" t="str">
        <f t="shared" si="1155"/>
        <v/>
      </c>
      <c r="AO67" s="271" t="str">
        <f t="shared" si="27"/>
        <v/>
      </c>
      <c r="AP67" s="271" t="str">
        <f t="shared" si="28"/>
        <v/>
      </c>
      <c r="AQ67" s="271" t="str">
        <f t="shared" si="29"/>
        <v/>
      </c>
      <c r="AR67" s="271" t="str">
        <f t="shared" si="30"/>
        <v/>
      </c>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c r="BP67" s="175"/>
      <c r="BR67" s="174"/>
      <c r="DH67" s="328" t="s">
        <v>180</v>
      </c>
      <c r="DI67" s="327" t="s">
        <v>181</v>
      </c>
      <c r="DJ67" t="str">
        <f t="shared" si="1175"/>
        <v/>
      </c>
      <c r="DK67" t="str">
        <f t="shared" si="1175"/>
        <v/>
      </c>
      <c r="DL67"/>
      <c r="DM67"/>
      <c r="DN67" t="str">
        <f t="shared" si="1162"/>
        <v>FINALE</v>
      </c>
      <c r="DO67" s="329" t="str">
        <f t="shared" si="1163"/>
        <v/>
      </c>
      <c r="DP67" s="330" t="str">
        <f t="shared" si="1164"/>
        <v/>
      </c>
      <c r="DQ67"/>
      <c r="DR67"/>
      <c r="DS67" s="328" t="s">
        <v>180</v>
      </c>
      <c r="DT67" s="327" t="s">
        <v>181</v>
      </c>
      <c r="DU67" t="str">
        <f t="shared" ref="DU67:DV67" si="1178">VLOOKUP(DS67,$DY$52:$DZ$67,2,0)</f>
        <v/>
      </c>
      <c r="DV67" t="str">
        <f t="shared" si="1178"/>
        <v/>
      </c>
      <c r="DW67"/>
      <c r="DX67"/>
      <c r="DY67" t="str">
        <f t="shared" si="1166"/>
        <v>FINALE</v>
      </c>
      <c r="DZ67" s="329" t="str">
        <f t="shared" si="1167"/>
        <v/>
      </c>
      <c r="EA67" s="330" t="str">
        <f t="shared" si="1168"/>
        <v/>
      </c>
      <c r="EB67"/>
      <c r="EC67"/>
      <c r="ED67" s="270" t="str">
        <f t="shared" ref="ED67:ED98" si="1179">AL67</f>
        <v>Fra-Den</v>
      </c>
      <c r="EE67" s="270" t="str">
        <f t="shared" si="1156"/>
        <v/>
      </c>
      <c r="EF67" s="270" t="str">
        <f t="shared" si="1157"/>
        <v/>
      </c>
      <c r="EG67" s="271" t="str">
        <f t="shared" ref="EG67:EG98" si="1180">IF(LEN($EE67&amp;$EF67)&lt;2,"",EE67&amp;"-"&amp;EF67)</f>
        <v/>
      </c>
      <c r="EH67" s="271" t="str">
        <f t="shared" ref="EH67:EH98" si="1181">IF(LEN($EE67&amp;$EF67)&lt;2,"",IF(EE67&gt;EF67,3,IF(EE67&lt;EF67,0,1)))</f>
        <v/>
      </c>
      <c r="EI67" s="271" t="str">
        <f t="shared" ref="EI67:EI98" si="1182">IF(LEN($EE67&amp;$EF67)&lt;2,"",EE67-EF67)</f>
        <v/>
      </c>
      <c r="EJ67" s="271" t="str">
        <f t="shared" si="71"/>
        <v/>
      </c>
      <c r="EK67" s="206"/>
      <c r="EL67" s="206"/>
      <c r="EM67" s="206"/>
      <c r="EN67" s="206"/>
      <c r="EO67" s="206"/>
      <c r="EP67" s="206"/>
      <c r="EQ67" s="206"/>
      <c r="ER67" s="206"/>
      <c r="ES67" s="206"/>
      <c r="ET67" s="206"/>
      <c r="EU67" s="206"/>
      <c r="EV67" s="206"/>
      <c r="EW67" s="206"/>
      <c r="EX67" s="206"/>
      <c r="EY67" s="206"/>
      <c r="EZ67" s="206"/>
      <c r="FA67" s="206"/>
      <c r="FB67" s="206"/>
      <c r="FC67" s="206"/>
      <c r="FD67" s="206"/>
      <c r="FE67" s="206"/>
      <c r="FF67" s="206"/>
      <c r="FG67"/>
      <c r="FH67" s="175"/>
      <c r="FJ67" s="174"/>
      <c r="GZ67"/>
      <c r="HA67"/>
      <c r="HB67"/>
      <c r="HC67"/>
      <c r="HD67"/>
      <c r="HE67"/>
      <c r="HF67"/>
      <c r="HG67"/>
      <c r="HH67"/>
    </row>
    <row r="68" spans="1:216" ht="15.75" thickBot="1" x14ac:dyDescent="0.3">
      <c r="A68" s="41"/>
      <c r="B68" s="18"/>
      <c r="C68" s="18"/>
      <c r="D68" s="18"/>
      <c r="E68" s="78" t="s">
        <v>183</v>
      </c>
      <c r="F68" s="81"/>
      <c r="G68" s="81"/>
      <c r="H68" s="80"/>
      <c r="I68" s="80"/>
      <c r="J68" s="81"/>
      <c r="K68" s="78">
        <f>SUM(K52:K67)</f>
        <v>0</v>
      </c>
      <c r="L68" s="82">
        <f>SUM(L52:L67)</f>
        <v>300</v>
      </c>
      <c r="M68" s="81"/>
      <c r="N68" s="81"/>
      <c r="O68" s="83"/>
      <c r="P68" s="54"/>
      <c r="Q68" s="18"/>
      <c r="R68" s="155"/>
      <c r="S68" s="155"/>
      <c r="T68" s="155"/>
      <c r="U68" s="155"/>
      <c r="V68" s="155"/>
      <c r="W68" s="18"/>
      <c r="X68" s="18"/>
      <c r="Y68" s="18"/>
      <c r="Z68" s="18"/>
      <c r="AA68" s="78">
        <f ca="1">SUM(AA52:AA67)</f>
        <v>0</v>
      </c>
      <c r="AB68" s="104">
        <f>SUM(AB52:AB67)</f>
        <v>210</v>
      </c>
      <c r="AC68" s="127"/>
      <c r="AD68" s="128"/>
      <c r="AE68" s="128"/>
      <c r="AF68" s="128"/>
      <c r="AG68" s="128"/>
      <c r="AH68" s="128"/>
      <c r="AI68" s="128"/>
      <c r="AJ68" s="128"/>
      <c r="AK68" s="150"/>
      <c r="AL68" s="270" t="str">
        <f t="shared" si="1153"/>
        <v>Per-Aus</v>
      </c>
      <c r="AM68" s="270" t="str">
        <f t="shared" si="1154"/>
        <v/>
      </c>
      <c r="AN68" s="270" t="str">
        <f t="shared" si="1155"/>
        <v/>
      </c>
      <c r="AO68" s="271" t="str">
        <f t="shared" ref="AO68:AO98" si="1183">IF(LEN($AM68&amp;$AN68)&lt;2,"",AM68&amp;"-"&amp;AN68)</f>
        <v/>
      </c>
      <c r="AP68" s="271" t="str">
        <f t="shared" ref="AP68:AP98" si="1184">IF(LEN($AM68&amp;$AN68)&lt;2,"",IF(AM68&gt;AN68,3,IF(AM68&lt;AN68,0,1)))</f>
        <v/>
      </c>
      <c r="AQ68" s="271" t="str">
        <f t="shared" ref="AQ68:AQ98" si="1185">IF(LEN($AM68&amp;$AN68)&lt;2,"",AM68-AN68)</f>
        <v/>
      </c>
      <c r="AR68" s="271" t="str">
        <f t="shared" ref="AR68:AR98" si="1186">AM68</f>
        <v/>
      </c>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c r="BP68" s="175"/>
      <c r="DH68"/>
      <c r="DI68"/>
      <c r="DJ68"/>
      <c r="DK68"/>
      <c r="DL68"/>
      <c r="DM68"/>
      <c r="DN68"/>
      <c r="DO68"/>
      <c r="DP68"/>
      <c r="DQ68"/>
      <c r="DR68"/>
      <c r="DS68"/>
      <c r="DT68"/>
      <c r="DU68"/>
      <c r="DV68"/>
      <c r="DW68"/>
      <c r="DX68"/>
      <c r="DY68"/>
      <c r="DZ68"/>
      <c r="EA68"/>
      <c r="EB68"/>
      <c r="EC68"/>
      <c r="ED68" s="270" t="str">
        <f t="shared" si="1179"/>
        <v>Per-Aus</v>
      </c>
      <c r="EE68" s="270" t="str">
        <f t="shared" si="1156"/>
        <v/>
      </c>
      <c r="EF68" s="270" t="str">
        <f t="shared" si="1157"/>
        <v/>
      </c>
      <c r="EG68" s="271" t="str">
        <f t="shared" si="1180"/>
        <v/>
      </c>
      <c r="EH68" s="271" t="str">
        <f t="shared" si="1181"/>
        <v/>
      </c>
      <c r="EI68" s="271" t="str">
        <f t="shared" si="1182"/>
        <v/>
      </c>
      <c r="EJ68" s="271" t="str">
        <f t="shared" ref="EJ68:EJ98" si="1187">EE68</f>
        <v/>
      </c>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c r="FH68" s="175"/>
      <c r="GZ68"/>
      <c r="HA68"/>
      <c r="HB68"/>
      <c r="HC68"/>
      <c r="HD68"/>
      <c r="HE68"/>
      <c r="HF68"/>
      <c r="HG68"/>
      <c r="HH68"/>
    </row>
    <row r="69" spans="1:216" x14ac:dyDescent="0.25">
      <c r="A69" s="517" t="s">
        <v>307</v>
      </c>
      <c r="B69" s="518"/>
      <c r="C69" s="106"/>
      <c r="D69" s="107"/>
      <c r="E69" s="108" t="s">
        <v>184</v>
      </c>
      <c r="F69" s="109" t="s">
        <v>86</v>
      </c>
      <c r="G69" s="110"/>
      <c r="H69" s="445"/>
      <c r="I69" s="446"/>
      <c r="J69" s="109"/>
      <c r="K69" s="111" t="str">
        <f>IF(AND(N69="",H69=""),"",IF(AND(NOT(ISBLANK(N69)),NOT(ISBLANK(H69))),MAX(0,L69-5*ABS(N69-H69)),""))</f>
        <v/>
      </c>
      <c r="L69" s="89">
        <v>10</v>
      </c>
      <c r="M69" s="109"/>
      <c r="N69" s="447"/>
      <c r="O69" s="448"/>
      <c r="P69" s="517" t="s">
        <v>307</v>
      </c>
      <c r="Q69" s="518"/>
      <c r="R69" s="114"/>
      <c r="S69" s="412"/>
      <c r="T69" s="113"/>
      <c r="U69" s="115"/>
      <c r="V69" s="408" t="s">
        <v>185</v>
      </c>
      <c r="W69" s="116" t="s">
        <v>186</v>
      </c>
      <c r="X69" s="116"/>
      <c r="Y69" s="117"/>
      <c r="Z69" s="117"/>
      <c r="AA69" s="118">
        <f>SUM(K3:K50)</f>
        <v>0</v>
      </c>
      <c r="AB69" s="119">
        <f>SUM(L3:L50)</f>
        <v>480</v>
      </c>
      <c r="AC69" s="105" t="s">
        <v>187</v>
      </c>
      <c r="AD69" s="109"/>
      <c r="AE69" s="109"/>
      <c r="AF69" s="109"/>
      <c r="AG69" s="109"/>
      <c r="AH69" s="109"/>
      <c r="AI69" s="109"/>
      <c r="AJ69" s="109"/>
      <c r="AK69" s="112"/>
      <c r="AL69" s="270" t="str">
        <f t="shared" si="1153"/>
        <v>IJs-Arg</v>
      </c>
      <c r="AM69" s="270" t="str">
        <f t="shared" si="1154"/>
        <v/>
      </c>
      <c r="AN69" s="270" t="str">
        <f t="shared" si="1155"/>
        <v/>
      </c>
      <c r="AO69" s="271" t="str">
        <f t="shared" si="1183"/>
        <v/>
      </c>
      <c r="AP69" s="271" t="str">
        <f t="shared" si="1184"/>
        <v/>
      </c>
      <c r="AQ69" s="271" t="str">
        <f t="shared" si="1185"/>
        <v/>
      </c>
      <c r="AR69" s="271" t="str">
        <f t="shared" si="1186"/>
        <v/>
      </c>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c r="BP69" s="175"/>
      <c r="ED69" s="270" t="str">
        <f t="shared" si="1179"/>
        <v>IJs-Arg</v>
      </c>
      <c r="EE69" s="270" t="str">
        <f t="shared" si="1156"/>
        <v/>
      </c>
      <c r="EF69" s="270" t="str">
        <f t="shared" si="1157"/>
        <v/>
      </c>
      <c r="EG69" s="271" t="str">
        <f t="shared" si="1180"/>
        <v/>
      </c>
      <c r="EH69" s="271" t="str">
        <f t="shared" si="1181"/>
        <v/>
      </c>
      <c r="EI69" s="271" t="str">
        <f t="shared" si="1182"/>
        <v/>
      </c>
      <c r="EJ69" s="271" t="str">
        <f t="shared" si="1187"/>
        <v/>
      </c>
      <c r="EK69" s="206"/>
      <c r="EL69" s="206"/>
      <c r="EM69" s="206"/>
      <c r="EN69" s="206"/>
      <c r="EO69" s="206"/>
      <c r="EP69" s="206"/>
      <c r="EQ69" s="206"/>
      <c r="ER69" s="206"/>
      <c r="ES69" s="206"/>
      <c r="ET69" s="206"/>
      <c r="EU69" s="206"/>
      <c r="EV69" s="206"/>
      <c r="EW69" s="206"/>
      <c r="EX69" s="206"/>
      <c r="EY69" s="206"/>
      <c r="EZ69" s="206"/>
      <c r="FA69" s="206"/>
      <c r="FB69" s="206"/>
      <c r="FC69" s="206"/>
      <c r="FD69" s="206"/>
      <c r="FE69" s="206"/>
      <c r="FF69" s="206"/>
      <c r="FG69"/>
      <c r="FH69" s="175"/>
      <c r="GZ69"/>
      <c r="HA69"/>
      <c r="HB69"/>
      <c r="HC69"/>
      <c r="HD69"/>
      <c r="HE69"/>
      <c r="HF69"/>
      <c r="HG69"/>
      <c r="HH69"/>
    </row>
    <row r="70" spans="1:216" x14ac:dyDescent="0.25">
      <c r="A70" s="425" t="s">
        <v>188</v>
      </c>
      <c r="B70" s="426"/>
      <c r="C70" s="85"/>
      <c r="D70" s="120"/>
      <c r="E70" s="41" t="s">
        <v>184</v>
      </c>
      <c r="F70" s="18" t="s">
        <v>88</v>
      </c>
      <c r="G70" s="121"/>
      <c r="H70" s="519"/>
      <c r="I70" s="520"/>
      <c r="J70" s="18"/>
      <c r="K70" s="122" t="str">
        <f>IF(AND(N70="",H70=""),"",IF(AND(NOT(ISBLANK(N70)),NOT(ISBLANK(H70))),MAX(0,L70-2*ABS(N70-H70)),""))</f>
        <v/>
      </c>
      <c r="L70" s="51">
        <v>10</v>
      </c>
      <c r="M70" s="18"/>
      <c r="N70" s="521"/>
      <c r="O70" s="522"/>
      <c r="P70" s="425" t="s">
        <v>189</v>
      </c>
      <c r="Q70" s="426"/>
      <c r="R70" s="42"/>
      <c r="S70" s="413"/>
      <c r="T70" s="123"/>
      <c r="U70" s="34"/>
      <c r="V70" s="409" t="s">
        <v>185</v>
      </c>
      <c r="W70" s="31" t="s">
        <v>190</v>
      </c>
      <c r="X70" s="31"/>
      <c r="Y70" s="28"/>
      <c r="Z70" s="28"/>
      <c r="AA70" s="124">
        <f ca="1">SUM(AA3:AA50)</f>
        <v>0</v>
      </c>
      <c r="AB70" s="125">
        <f>SUM(AB3:AB50)</f>
        <v>160</v>
      </c>
      <c r="AC70" s="41" t="s">
        <v>191</v>
      </c>
      <c r="AD70" s="18"/>
      <c r="AE70" s="18"/>
      <c r="AF70" s="18"/>
      <c r="AG70" s="18"/>
      <c r="AH70" s="18"/>
      <c r="AI70" s="18"/>
      <c r="AJ70" s="18"/>
      <c r="AK70" s="96"/>
      <c r="AL70" s="270" t="str">
        <f t="shared" si="1153"/>
        <v>Nig-Kro</v>
      </c>
      <c r="AM70" s="270" t="str">
        <f t="shared" si="1154"/>
        <v/>
      </c>
      <c r="AN70" s="270" t="str">
        <f t="shared" si="1155"/>
        <v/>
      </c>
      <c r="AO70" s="271" t="str">
        <f t="shared" si="1183"/>
        <v/>
      </c>
      <c r="AP70" s="271" t="str">
        <f t="shared" si="1184"/>
        <v/>
      </c>
      <c r="AQ70" s="271" t="str">
        <f t="shared" si="1185"/>
        <v/>
      </c>
      <c r="AR70" s="271" t="str">
        <f t="shared" si="1186"/>
        <v/>
      </c>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c r="DO70" s="193"/>
      <c r="DZ70" s="193"/>
      <c r="ED70" s="270" t="str">
        <f t="shared" si="1179"/>
        <v>Nig-Kro</v>
      </c>
      <c r="EE70" s="270" t="str">
        <f t="shared" si="1156"/>
        <v/>
      </c>
      <c r="EF70" s="270" t="str">
        <f t="shared" si="1157"/>
        <v/>
      </c>
      <c r="EG70" s="271" t="str">
        <f t="shared" si="1180"/>
        <v/>
      </c>
      <c r="EH70" s="271" t="str">
        <f t="shared" si="1181"/>
        <v/>
      </c>
      <c r="EI70" s="271" t="str">
        <f t="shared" si="1182"/>
        <v/>
      </c>
      <c r="EJ70" s="271" t="str">
        <f t="shared" si="1187"/>
        <v/>
      </c>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c r="GZ70"/>
      <c r="HA70"/>
      <c r="HB70"/>
      <c r="HC70"/>
      <c r="HD70"/>
      <c r="HE70"/>
      <c r="HF70"/>
      <c r="HG70"/>
      <c r="HH70"/>
    </row>
    <row r="71" spans="1:216" x14ac:dyDescent="0.25">
      <c r="A71" s="425" t="s">
        <v>192</v>
      </c>
      <c r="B71" s="426"/>
      <c r="C71" s="85"/>
      <c r="D71" s="120"/>
      <c r="E71" s="41" t="s">
        <v>184</v>
      </c>
      <c r="F71" s="18" t="s">
        <v>90</v>
      </c>
      <c r="G71" s="121"/>
      <c r="H71" s="519"/>
      <c r="I71" s="520"/>
      <c r="J71" s="18"/>
      <c r="K71" s="122" t="str">
        <f>IF(AND(N71="",H71=""),"",IF(AND(NOT(ISBLANK(N71)),NOT(ISBLANK(H71))),MAX(0,L71-5*ABS(N71-H71)),""))</f>
        <v/>
      </c>
      <c r="L71" s="51">
        <v>10</v>
      </c>
      <c r="M71" s="18"/>
      <c r="N71" s="521"/>
      <c r="O71" s="522"/>
      <c r="P71" s="425" t="s">
        <v>193</v>
      </c>
      <c r="Q71" s="426"/>
      <c r="R71" s="42"/>
      <c r="S71" s="413"/>
      <c r="T71" s="123"/>
      <c r="U71" s="34"/>
      <c r="V71" s="409" t="s">
        <v>185</v>
      </c>
      <c r="W71" s="31" t="s">
        <v>194</v>
      </c>
      <c r="X71" s="31"/>
      <c r="Y71" s="28"/>
      <c r="Z71" s="28"/>
      <c r="AA71" s="124">
        <f>SUM(K52:K67)</f>
        <v>0</v>
      </c>
      <c r="AB71" s="125">
        <f>SUM(L52:L67)</f>
        <v>300</v>
      </c>
      <c r="AC71" s="41" t="s">
        <v>195</v>
      </c>
      <c r="AD71" s="18"/>
      <c r="AE71" s="18"/>
      <c r="AF71" s="18"/>
      <c r="AG71" s="18"/>
      <c r="AH71" s="18"/>
      <c r="AI71" s="18"/>
      <c r="AJ71" s="18"/>
      <c r="AK71" s="96"/>
      <c r="AL71" s="270" t="str">
        <f t="shared" si="1153"/>
        <v>Kro-Arg</v>
      </c>
      <c r="AM71" s="270" t="str">
        <f t="shared" si="1154"/>
        <v/>
      </c>
      <c r="AN71" s="270" t="str">
        <f t="shared" si="1155"/>
        <v/>
      </c>
      <c r="AO71" s="271" t="str">
        <f t="shared" si="1183"/>
        <v/>
      </c>
      <c r="AP71" s="271" t="str">
        <f t="shared" si="1184"/>
        <v/>
      </c>
      <c r="AQ71" s="271" t="str">
        <f t="shared" si="1185"/>
        <v/>
      </c>
      <c r="AR71" s="271" t="str">
        <f t="shared" si="1186"/>
        <v/>
      </c>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c r="ED71" s="270" t="str">
        <f t="shared" si="1179"/>
        <v>Kro-Arg</v>
      </c>
      <c r="EE71" s="270" t="str">
        <f t="shared" si="1156"/>
        <v/>
      </c>
      <c r="EF71" s="270" t="str">
        <f t="shared" si="1157"/>
        <v/>
      </c>
      <c r="EG71" s="271" t="str">
        <f t="shared" si="1180"/>
        <v/>
      </c>
      <c r="EH71" s="271" t="str">
        <f t="shared" si="1181"/>
        <v/>
      </c>
      <c r="EI71" s="271" t="str">
        <f t="shared" si="1182"/>
        <v/>
      </c>
      <c r="EJ71" s="271" t="str">
        <f t="shared" si="1187"/>
        <v/>
      </c>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c r="GZ71"/>
      <c r="HA71"/>
      <c r="HB71"/>
      <c r="HC71"/>
      <c r="HD71"/>
      <c r="HE71"/>
      <c r="HF71"/>
      <c r="HG71"/>
      <c r="HH71"/>
    </row>
    <row r="72" spans="1:216" x14ac:dyDescent="0.25">
      <c r="A72" s="425" t="s">
        <v>367</v>
      </c>
      <c r="B72" s="426"/>
      <c r="C72" s="85"/>
      <c r="D72" s="120"/>
      <c r="E72" s="41" t="s">
        <v>184</v>
      </c>
      <c r="F72" s="18" t="s">
        <v>196</v>
      </c>
      <c r="G72" s="121"/>
      <c r="H72" s="519"/>
      <c r="I72" s="520"/>
      <c r="J72" s="18"/>
      <c r="K72" s="122" t="str">
        <f>IF(AND(N72="",H72=""),"",IF(AND(NOT(ISBLANK(N72)),NOT(ISBLANK(H72))),MAX(0,L72-2*ABS(N72-H72)),""))</f>
        <v/>
      </c>
      <c r="L72" s="51">
        <v>10</v>
      </c>
      <c r="M72" s="18"/>
      <c r="N72" s="521"/>
      <c r="O72" s="522"/>
      <c r="P72" s="425" t="str">
        <f>A72</f>
        <v>Naam + e-mail:</v>
      </c>
      <c r="Q72" s="426"/>
      <c r="R72" s="42"/>
      <c r="S72" s="413"/>
      <c r="T72" s="123"/>
      <c r="U72" s="34"/>
      <c r="V72" s="409" t="s">
        <v>185</v>
      </c>
      <c r="W72" s="31" t="s">
        <v>197</v>
      </c>
      <c r="X72" s="31"/>
      <c r="Y72" s="28"/>
      <c r="Z72" s="28"/>
      <c r="AA72" s="124">
        <f ca="1">SUM(AA52:AA67)</f>
        <v>0</v>
      </c>
      <c r="AB72" s="125">
        <f>SUM(AB52:AB67)</f>
        <v>210</v>
      </c>
      <c r="AC72" s="126" t="s">
        <v>198</v>
      </c>
      <c r="AD72" s="18"/>
      <c r="AE72" s="18"/>
      <c r="AF72" s="18"/>
      <c r="AG72" s="18"/>
      <c r="AH72" s="18"/>
      <c r="AI72" s="18"/>
      <c r="AJ72" s="18"/>
      <c r="AK72" s="96"/>
      <c r="AL72" s="270" t="str">
        <f t="shared" si="1153"/>
        <v>IJs-Nig</v>
      </c>
      <c r="AM72" s="270" t="str">
        <f t="shared" si="1154"/>
        <v/>
      </c>
      <c r="AN72" s="270" t="str">
        <f t="shared" si="1155"/>
        <v/>
      </c>
      <c r="AO72" s="271" t="str">
        <f t="shared" si="1183"/>
        <v/>
      </c>
      <c r="AP72" s="271" t="str">
        <f t="shared" si="1184"/>
        <v/>
      </c>
      <c r="AQ72" s="271" t="str">
        <f t="shared" si="1185"/>
        <v/>
      </c>
      <c r="AR72" s="271" t="str">
        <f t="shared" si="1186"/>
        <v/>
      </c>
      <c r="AS72" s="268"/>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c r="ED72" s="270" t="str">
        <f t="shared" si="1179"/>
        <v>IJs-Nig</v>
      </c>
      <c r="EE72" s="270" t="str">
        <f t="shared" si="1156"/>
        <v/>
      </c>
      <c r="EF72" s="270" t="str">
        <f t="shared" si="1157"/>
        <v/>
      </c>
      <c r="EG72" s="271" t="str">
        <f t="shared" si="1180"/>
        <v/>
      </c>
      <c r="EH72" s="271" t="str">
        <f t="shared" si="1181"/>
        <v/>
      </c>
      <c r="EI72" s="271" t="str">
        <f t="shared" si="1182"/>
        <v/>
      </c>
      <c r="EJ72" s="271" t="str">
        <f t="shared" si="1187"/>
        <v/>
      </c>
      <c r="EK72" s="268"/>
      <c r="EL72" s="206"/>
      <c r="EM72" s="206"/>
      <c r="EN72" s="206"/>
      <c r="EO72" s="206"/>
      <c r="EP72" s="206"/>
      <c r="EQ72" s="206"/>
      <c r="ER72" s="206"/>
      <c r="ES72" s="206"/>
      <c r="ET72" s="206"/>
      <c r="EU72" s="206"/>
      <c r="EV72" s="206"/>
      <c r="EW72" s="206"/>
      <c r="EX72" s="206"/>
      <c r="EY72" s="206"/>
      <c r="EZ72" s="206"/>
      <c r="FA72" s="206"/>
      <c r="FB72" s="206"/>
      <c r="FC72" s="206"/>
      <c r="FD72" s="206"/>
      <c r="FE72" s="206"/>
      <c r="FF72" s="206"/>
      <c r="FG72"/>
      <c r="GZ72"/>
      <c r="HA72"/>
      <c r="HB72"/>
      <c r="HC72"/>
      <c r="HD72"/>
      <c r="HE72"/>
      <c r="HF72"/>
      <c r="HG72"/>
      <c r="HH72"/>
    </row>
    <row r="73" spans="1:216" ht="15.75" thickBot="1" x14ac:dyDescent="0.3">
      <c r="A73" s="427"/>
      <c r="B73" s="428"/>
      <c r="C73" s="85"/>
      <c r="D73" s="120"/>
      <c r="E73" s="127" t="s">
        <v>184</v>
      </c>
      <c r="F73" s="128" t="s">
        <v>199</v>
      </c>
      <c r="G73" s="129"/>
      <c r="H73" s="429"/>
      <c r="I73" s="430"/>
      <c r="J73" s="128"/>
      <c r="K73" s="130" t="str">
        <f>IF(AND(N73="",H73=""),"",IF(AND(NOT(ISBLANK(N73)),NOT(ISBLANK(H73))),ROUND(MAX(0,L73-100*ABS(N73-H73)),0),""))</f>
        <v/>
      </c>
      <c r="L73" s="103">
        <v>10</v>
      </c>
      <c r="M73" s="128"/>
      <c r="N73" s="431"/>
      <c r="O73" s="432"/>
      <c r="P73" s="433" t="str">
        <f>IF(A73="","",A73)</f>
        <v/>
      </c>
      <c r="Q73" s="434"/>
      <c r="R73" s="42"/>
      <c r="S73" s="413"/>
      <c r="T73" s="131"/>
      <c r="U73" s="132"/>
      <c r="V73" s="410" t="s">
        <v>185</v>
      </c>
      <c r="W73" s="133" t="s">
        <v>200</v>
      </c>
      <c r="X73" s="133"/>
      <c r="Y73" s="134"/>
      <c r="Z73" s="134"/>
      <c r="AA73" s="262">
        <f>SUM(K69:K73)</f>
        <v>0</v>
      </c>
      <c r="AB73" s="263">
        <f>SUM(L69:L73)</f>
        <v>50</v>
      </c>
      <c r="AC73" s="41" t="s">
        <v>313</v>
      </c>
      <c r="AD73" s="18"/>
      <c r="AE73" s="18"/>
      <c r="AF73" s="18"/>
      <c r="AG73" s="18"/>
      <c r="AH73" s="18"/>
      <c r="AI73" s="18"/>
      <c r="AJ73" s="18"/>
      <c r="AK73" s="96"/>
      <c r="AL73" s="270" t="str">
        <f t="shared" si="1153"/>
        <v>Arg-Nig</v>
      </c>
      <c r="AM73" s="270" t="str">
        <f t="shared" si="1154"/>
        <v/>
      </c>
      <c r="AN73" s="270" t="str">
        <f t="shared" si="1155"/>
        <v/>
      </c>
      <c r="AO73" s="271" t="str">
        <f t="shared" si="1183"/>
        <v/>
      </c>
      <c r="AP73" s="271" t="str">
        <f t="shared" si="1184"/>
        <v/>
      </c>
      <c r="AQ73" s="271" t="str">
        <f t="shared" si="1185"/>
        <v/>
      </c>
      <c r="AR73" s="271" t="str">
        <f t="shared" si="1186"/>
        <v/>
      </c>
      <c r="AS73" s="269"/>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c r="ED73" s="270" t="str">
        <f t="shared" si="1179"/>
        <v>Arg-Nig</v>
      </c>
      <c r="EE73" s="270" t="str">
        <f t="shared" si="1156"/>
        <v/>
      </c>
      <c r="EF73" s="270" t="str">
        <f t="shared" si="1157"/>
        <v/>
      </c>
      <c r="EG73" s="271" t="str">
        <f t="shared" si="1180"/>
        <v/>
      </c>
      <c r="EH73" s="271" t="str">
        <f t="shared" si="1181"/>
        <v/>
      </c>
      <c r="EI73" s="271" t="str">
        <f t="shared" si="1182"/>
        <v/>
      </c>
      <c r="EJ73" s="271" t="str">
        <f t="shared" si="1187"/>
        <v/>
      </c>
      <c r="EK73" s="269"/>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c r="GZ73"/>
      <c r="HA73"/>
      <c r="HB73"/>
      <c r="HC73"/>
      <c r="HD73"/>
      <c r="HE73"/>
      <c r="HF73"/>
      <c r="HG73"/>
      <c r="HH73"/>
    </row>
    <row r="74" spans="1:216" ht="15.75" thickBot="1" x14ac:dyDescent="0.3">
      <c r="A74" s="435"/>
      <c r="B74" s="436"/>
      <c r="C74" s="135"/>
      <c r="D74" s="136"/>
      <c r="E74" s="137" t="s">
        <v>201</v>
      </c>
      <c r="F74" s="138"/>
      <c r="G74" s="139"/>
      <c r="H74" s="437"/>
      <c r="I74" s="438"/>
      <c r="J74" s="129"/>
      <c r="K74" s="140">
        <f ca="1">ABS(N74-H74)</f>
        <v>0</v>
      </c>
      <c r="L74" s="141">
        <f>AB74</f>
        <v>1200</v>
      </c>
      <c r="M74" s="142"/>
      <c r="N74" s="439">
        <f ca="1">AA74</f>
        <v>0</v>
      </c>
      <c r="O74" s="440"/>
      <c r="P74" s="441" t="str">
        <f>IF(A74="","",A74)</f>
        <v/>
      </c>
      <c r="Q74" s="442"/>
      <c r="R74" s="144"/>
      <c r="S74" s="414"/>
      <c r="T74" s="143"/>
      <c r="U74" s="145"/>
      <c r="V74" s="411" t="s">
        <v>185</v>
      </c>
      <c r="W74" s="146" t="s">
        <v>59</v>
      </c>
      <c r="X74" s="146"/>
      <c r="Y74" s="147"/>
      <c r="Z74" s="147"/>
      <c r="AA74" s="148">
        <f ca="1">SUM(AA69:AA73)</f>
        <v>0</v>
      </c>
      <c r="AB74" s="149">
        <f>SUM(AB69:AB73)</f>
        <v>1200</v>
      </c>
      <c r="AC74" s="127" t="s">
        <v>202</v>
      </c>
      <c r="AD74" s="128"/>
      <c r="AE74" s="128"/>
      <c r="AF74" s="128"/>
      <c r="AG74" s="128"/>
      <c r="AH74" s="128"/>
      <c r="AI74" s="128"/>
      <c r="AJ74" s="128"/>
      <c r="AK74" s="150"/>
      <c r="AL74" s="270" t="str">
        <f t="shared" si="1153"/>
        <v>Kro-IJs</v>
      </c>
      <c r="AM74" s="270" t="str">
        <f t="shared" si="1154"/>
        <v/>
      </c>
      <c r="AN74" s="270" t="str">
        <f t="shared" si="1155"/>
        <v/>
      </c>
      <c r="AO74" s="271" t="str">
        <f t="shared" si="1183"/>
        <v/>
      </c>
      <c r="AP74" s="271" t="str">
        <f t="shared" si="1184"/>
        <v/>
      </c>
      <c r="AQ74" s="271" t="str">
        <f t="shared" si="1185"/>
        <v/>
      </c>
      <c r="AR74" s="271" t="str">
        <f t="shared" si="1186"/>
        <v/>
      </c>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c r="ED74" s="270" t="str">
        <f t="shared" si="1179"/>
        <v>Kro-IJs</v>
      </c>
      <c r="EE74" s="270" t="str">
        <f t="shared" si="1156"/>
        <v/>
      </c>
      <c r="EF74" s="270" t="str">
        <f t="shared" si="1157"/>
        <v/>
      </c>
      <c r="EG74" s="271" t="str">
        <f t="shared" si="1180"/>
        <v/>
      </c>
      <c r="EH74" s="271" t="str">
        <f t="shared" si="1181"/>
        <v/>
      </c>
      <c r="EI74" s="271" t="str">
        <f t="shared" si="1182"/>
        <v/>
      </c>
      <c r="EJ74" s="271" t="str">
        <f t="shared" si="1187"/>
        <v/>
      </c>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c r="GZ74"/>
      <c r="HA74"/>
      <c r="HB74"/>
      <c r="HC74"/>
      <c r="HD74"/>
      <c r="HE74"/>
      <c r="HF74"/>
      <c r="HG74"/>
      <c r="HH74"/>
    </row>
    <row r="75" spans="1:216" ht="15" customHeight="1" x14ac:dyDescent="0.25">
      <c r="A75" s="423"/>
      <c r="B75" s="423"/>
      <c r="C75" s="423"/>
      <c r="D75" s="423"/>
      <c r="E75" s="423"/>
      <c r="F75" s="423"/>
      <c r="G75" s="423"/>
      <c r="H75" s="423"/>
      <c r="I75" s="423"/>
      <c r="J75" s="423"/>
      <c r="K75" s="423"/>
      <c r="L75" s="423"/>
      <c r="M75" s="423"/>
      <c r="N75" s="423"/>
      <c r="O75" s="423"/>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270" t="str">
        <f t="shared" si="1153"/>
        <v>Ser-Cos</v>
      </c>
      <c r="AM75" s="270" t="str">
        <f t="shared" si="1154"/>
        <v/>
      </c>
      <c r="AN75" s="270" t="str">
        <f t="shared" si="1155"/>
        <v/>
      </c>
      <c r="AO75" s="271" t="str">
        <f t="shared" si="1183"/>
        <v/>
      </c>
      <c r="AP75" s="271" t="str">
        <f t="shared" si="1184"/>
        <v/>
      </c>
      <c r="AQ75" s="271" t="str">
        <f t="shared" si="1185"/>
        <v/>
      </c>
      <c r="AR75" s="271" t="str">
        <f t="shared" si="1186"/>
        <v/>
      </c>
      <c r="ED75" s="270" t="str">
        <f t="shared" si="1179"/>
        <v>Ser-Cos</v>
      </c>
      <c r="EE75" s="270" t="str">
        <f t="shared" si="1156"/>
        <v/>
      </c>
      <c r="EF75" s="270" t="str">
        <f t="shared" si="1157"/>
        <v/>
      </c>
      <c r="EG75" s="271" t="str">
        <f t="shared" si="1180"/>
        <v/>
      </c>
      <c r="EH75" s="271" t="str">
        <f t="shared" si="1181"/>
        <v/>
      </c>
      <c r="EI75" s="271" t="str">
        <f t="shared" si="1182"/>
        <v/>
      </c>
      <c r="EJ75" s="271" t="str">
        <f t="shared" si="1187"/>
        <v/>
      </c>
    </row>
    <row r="76" spans="1:216" x14ac:dyDescent="0.25">
      <c r="A76" s="424"/>
      <c r="B76" s="424"/>
      <c r="C76" s="424"/>
      <c r="D76" s="424"/>
      <c r="E76" s="424"/>
      <c r="F76" s="424"/>
      <c r="G76" s="424"/>
      <c r="H76" s="424"/>
      <c r="I76" s="424"/>
      <c r="J76" s="424"/>
      <c r="K76" s="424"/>
      <c r="L76" s="424"/>
      <c r="M76" s="424"/>
      <c r="N76" s="424"/>
      <c r="O76" s="424"/>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270" t="str">
        <f t="shared" si="1153"/>
        <v>Zwi-Bra</v>
      </c>
      <c r="AM76" s="270" t="str">
        <f t="shared" si="1154"/>
        <v/>
      </c>
      <c r="AN76" s="270" t="str">
        <f t="shared" si="1155"/>
        <v/>
      </c>
      <c r="AO76" s="271" t="str">
        <f t="shared" si="1183"/>
        <v/>
      </c>
      <c r="AP76" s="271" t="str">
        <f t="shared" si="1184"/>
        <v/>
      </c>
      <c r="AQ76" s="271" t="str">
        <f t="shared" si="1185"/>
        <v/>
      </c>
      <c r="AR76" s="271" t="str">
        <f t="shared" si="1186"/>
        <v/>
      </c>
      <c r="ED76" s="270" t="str">
        <f t="shared" si="1179"/>
        <v>Zwi-Bra</v>
      </c>
      <c r="EE76" s="270" t="str">
        <f t="shared" si="1156"/>
        <v/>
      </c>
      <c r="EF76" s="270" t="str">
        <f t="shared" si="1157"/>
        <v/>
      </c>
      <c r="EG76" s="271" t="str">
        <f t="shared" si="1180"/>
        <v/>
      </c>
      <c r="EH76" s="271" t="str">
        <f t="shared" si="1181"/>
        <v/>
      </c>
      <c r="EI76" s="271" t="str">
        <f t="shared" si="1182"/>
        <v/>
      </c>
      <c r="EJ76" s="271" t="str">
        <f t="shared" si="1187"/>
        <v/>
      </c>
    </row>
    <row r="77" spans="1:216" x14ac:dyDescent="0.25">
      <c r="A77" s="424"/>
      <c r="B77" s="424"/>
      <c r="C77" s="424"/>
      <c r="D77" s="424"/>
      <c r="E77" s="424"/>
      <c r="F77" s="424"/>
      <c r="G77" s="424"/>
      <c r="H77" s="424"/>
      <c r="I77" s="424"/>
      <c r="J77" s="424"/>
      <c r="K77" s="424"/>
      <c r="L77" s="424"/>
      <c r="M77" s="424"/>
      <c r="N77" s="424"/>
      <c r="O77" s="424"/>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270" t="str">
        <f t="shared" si="1153"/>
        <v>Cos-Bra</v>
      </c>
      <c r="AM77" s="270" t="str">
        <f t="shared" si="1154"/>
        <v/>
      </c>
      <c r="AN77" s="270" t="str">
        <f t="shared" si="1155"/>
        <v/>
      </c>
      <c r="AO77" s="271" t="str">
        <f t="shared" si="1183"/>
        <v/>
      </c>
      <c r="AP77" s="271" t="str">
        <f t="shared" si="1184"/>
        <v/>
      </c>
      <c r="AQ77" s="271" t="str">
        <f t="shared" si="1185"/>
        <v/>
      </c>
      <c r="AR77" s="271" t="str">
        <f t="shared" si="1186"/>
        <v/>
      </c>
      <c r="ED77" s="270" t="str">
        <f t="shared" si="1179"/>
        <v>Cos-Bra</v>
      </c>
      <c r="EE77" s="270" t="str">
        <f t="shared" si="1156"/>
        <v/>
      </c>
      <c r="EF77" s="270" t="str">
        <f t="shared" si="1157"/>
        <v/>
      </c>
      <c r="EG77" s="271" t="str">
        <f t="shared" si="1180"/>
        <v/>
      </c>
      <c r="EH77" s="271" t="str">
        <f t="shared" si="1181"/>
        <v/>
      </c>
      <c r="EI77" s="271" t="str">
        <f t="shared" si="1182"/>
        <v/>
      </c>
      <c r="EJ77" s="271" t="str">
        <f t="shared" si="1187"/>
        <v/>
      </c>
    </row>
    <row r="78" spans="1:216" x14ac:dyDescent="0.25">
      <c r="A78" s="424"/>
      <c r="B78" s="424"/>
      <c r="C78" s="424"/>
      <c r="D78" s="424"/>
      <c r="E78" s="424"/>
      <c r="F78" s="424"/>
      <c r="G78" s="424"/>
      <c r="H78" s="424"/>
      <c r="I78" s="424"/>
      <c r="J78" s="424"/>
      <c r="K78" s="424"/>
      <c r="L78" s="424"/>
      <c r="M78" s="424"/>
      <c r="N78" s="424"/>
      <c r="O78" s="424"/>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270" t="str">
        <f t="shared" si="1153"/>
        <v>Zwi-Ser</v>
      </c>
      <c r="AM78" s="270" t="str">
        <f t="shared" si="1154"/>
        <v/>
      </c>
      <c r="AN78" s="270" t="str">
        <f t="shared" si="1155"/>
        <v/>
      </c>
      <c r="AO78" s="271" t="str">
        <f t="shared" si="1183"/>
        <v/>
      </c>
      <c r="AP78" s="271" t="str">
        <f t="shared" si="1184"/>
        <v/>
      </c>
      <c r="AQ78" s="271" t="str">
        <f t="shared" si="1185"/>
        <v/>
      </c>
      <c r="AR78" s="271" t="str">
        <f t="shared" si="1186"/>
        <v/>
      </c>
      <c r="ED78" s="270" t="str">
        <f t="shared" si="1179"/>
        <v>Zwi-Ser</v>
      </c>
      <c r="EE78" s="270" t="str">
        <f t="shared" si="1156"/>
        <v/>
      </c>
      <c r="EF78" s="270" t="str">
        <f t="shared" si="1157"/>
        <v/>
      </c>
      <c r="EG78" s="271" t="str">
        <f t="shared" si="1180"/>
        <v/>
      </c>
      <c r="EH78" s="271" t="str">
        <f t="shared" si="1181"/>
        <v/>
      </c>
      <c r="EI78" s="271" t="str">
        <f t="shared" si="1182"/>
        <v/>
      </c>
      <c r="EJ78" s="271" t="str">
        <f t="shared" si="1187"/>
        <v/>
      </c>
    </row>
    <row r="79" spans="1:216" x14ac:dyDescent="0.25">
      <c r="A79" s="424"/>
      <c r="B79" s="424"/>
      <c r="C79" s="424"/>
      <c r="D79" s="424"/>
      <c r="E79" s="424"/>
      <c r="F79" s="424"/>
      <c r="G79" s="424"/>
      <c r="H79" s="424"/>
      <c r="I79" s="424"/>
      <c r="J79" s="424"/>
      <c r="K79" s="424"/>
      <c r="L79" s="424"/>
      <c r="M79" s="424"/>
      <c r="N79" s="424"/>
      <c r="O79" s="424"/>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270" t="str">
        <f t="shared" si="1153"/>
        <v>Bra-Ser</v>
      </c>
      <c r="AM79" s="270" t="str">
        <f t="shared" si="1154"/>
        <v/>
      </c>
      <c r="AN79" s="270" t="str">
        <f t="shared" si="1155"/>
        <v/>
      </c>
      <c r="AO79" s="271" t="str">
        <f t="shared" si="1183"/>
        <v/>
      </c>
      <c r="AP79" s="271" t="str">
        <f t="shared" si="1184"/>
        <v/>
      </c>
      <c r="AQ79" s="271" t="str">
        <f t="shared" si="1185"/>
        <v/>
      </c>
      <c r="AR79" s="271" t="str">
        <f t="shared" si="1186"/>
        <v/>
      </c>
      <c r="ED79" s="270" t="str">
        <f t="shared" si="1179"/>
        <v>Bra-Ser</v>
      </c>
      <c r="EE79" s="270" t="str">
        <f t="shared" si="1156"/>
        <v/>
      </c>
      <c r="EF79" s="270" t="str">
        <f t="shared" si="1157"/>
        <v/>
      </c>
      <c r="EG79" s="271" t="str">
        <f t="shared" si="1180"/>
        <v/>
      </c>
      <c r="EH79" s="271" t="str">
        <f t="shared" si="1181"/>
        <v/>
      </c>
      <c r="EI79" s="271" t="str">
        <f t="shared" si="1182"/>
        <v/>
      </c>
      <c r="EJ79" s="271" t="str">
        <f t="shared" si="1187"/>
        <v/>
      </c>
    </row>
    <row r="80" spans="1:216" x14ac:dyDescent="0.25">
      <c r="A80" s="424"/>
      <c r="B80" s="424"/>
      <c r="C80" s="424"/>
      <c r="D80" s="424"/>
      <c r="E80" s="424"/>
      <c r="F80" s="424"/>
      <c r="G80" s="424"/>
      <c r="H80" s="424"/>
      <c r="I80" s="424"/>
      <c r="J80" s="424"/>
      <c r="K80" s="424"/>
      <c r="L80" s="424"/>
      <c r="M80" s="424"/>
      <c r="N80" s="424"/>
      <c r="O80" s="424"/>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270" t="str">
        <f t="shared" si="1153"/>
        <v>Cos-Zwi</v>
      </c>
      <c r="AM80" s="270" t="str">
        <f t="shared" si="1154"/>
        <v/>
      </c>
      <c r="AN80" s="270" t="str">
        <f t="shared" si="1155"/>
        <v/>
      </c>
      <c r="AO80" s="271" t="str">
        <f t="shared" si="1183"/>
        <v/>
      </c>
      <c r="AP80" s="271" t="str">
        <f t="shared" si="1184"/>
        <v/>
      </c>
      <c r="AQ80" s="271" t="str">
        <f t="shared" si="1185"/>
        <v/>
      </c>
      <c r="AR80" s="271" t="str">
        <f t="shared" si="1186"/>
        <v/>
      </c>
      <c r="ED80" s="270" t="str">
        <f t="shared" si="1179"/>
        <v>Cos-Zwi</v>
      </c>
      <c r="EE80" s="270" t="str">
        <f t="shared" si="1156"/>
        <v/>
      </c>
      <c r="EF80" s="270" t="str">
        <f t="shared" si="1157"/>
        <v/>
      </c>
      <c r="EG80" s="271" t="str">
        <f t="shared" si="1180"/>
        <v/>
      </c>
      <c r="EH80" s="271" t="str">
        <f t="shared" si="1181"/>
        <v/>
      </c>
      <c r="EI80" s="271" t="str">
        <f t="shared" si="1182"/>
        <v/>
      </c>
      <c r="EJ80" s="271" t="str">
        <f t="shared" si="1187"/>
        <v/>
      </c>
    </row>
    <row r="81" spans="1:140" x14ac:dyDescent="0.25">
      <c r="A81" s="424"/>
      <c r="B81" s="424"/>
      <c r="C81" s="424"/>
      <c r="D81" s="424"/>
      <c r="E81" s="424"/>
      <c r="F81" s="424"/>
      <c r="G81" s="424"/>
      <c r="H81" s="424"/>
      <c r="I81" s="424"/>
      <c r="J81" s="424"/>
      <c r="K81" s="424"/>
      <c r="L81" s="424"/>
      <c r="M81" s="424"/>
      <c r="N81" s="424"/>
      <c r="O81" s="424"/>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270" t="str">
        <f t="shared" si="1153"/>
        <v>Mex-Dui</v>
      </c>
      <c r="AM81" s="270" t="str">
        <f t="shared" si="1154"/>
        <v/>
      </c>
      <c r="AN81" s="270" t="str">
        <f t="shared" si="1155"/>
        <v/>
      </c>
      <c r="AO81" s="271" t="str">
        <f t="shared" si="1183"/>
        <v/>
      </c>
      <c r="AP81" s="271" t="str">
        <f t="shared" si="1184"/>
        <v/>
      </c>
      <c r="AQ81" s="271" t="str">
        <f t="shared" si="1185"/>
        <v/>
      </c>
      <c r="AR81" s="271" t="str">
        <f t="shared" si="1186"/>
        <v/>
      </c>
      <c r="ED81" s="270" t="str">
        <f t="shared" si="1179"/>
        <v>Mex-Dui</v>
      </c>
      <c r="EE81" s="270" t="str">
        <f t="shared" si="1156"/>
        <v/>
      </c>
      <c r="EF81" s="270" t="str">
        <f t="shared" si="1157"/>
        <v/>
      </c>
      <c r="EG81" s="271" t="str">
        <f t="shared" si="1180"/>
        <v/>
      </c>
      <c r="EH81" s="271" t="str">
        <f t="shared" si="1181"/>
        <v/>
      </c>
      <c r="EI81" s="271" t="str">
        <f t="shared" si="1182"/>
        <v/>
      </c>
      <c r="EJ81" s="271" t="str">
        <f t="shared" si="1187"/>
        <v/>
      </c>
    </row>
    <row r="82" spans="1:140" x14ac:dyDescent="0.25">
      <c r="A82" s="424"/>
      <c r="B82" s="424"/>
      <c r="C82" s="424"/>
      <c r="D82" s="424"/>
      <c r="E82" s="424"/>
      <c r="F82" s="424"/>
      <c r="G82" s="424"/>
      <c r="H82" s="424"/>
      <c r="I82" s="424"/>
      <c r="J82" s="424"/>
      <c r="K82" s="424"/>
      <c r="L82" s="424"/>
      <c r="M82" s="424"/>
      <c r="N82" s="424"/>
      <c r="O82" s="424"/>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270" t="str">
        <f t="shared" si="1153"/>
        <v>Zui-Zwe</v>
      </c>
      <c r="AM82" s="270" t="str">
        <f t="shared" si="1154"/>
        <v/>
      </c>
      <c r="AN82" s="270" t="str">
        <f t="shared" si="1155"/>
        <v/>
      </c>
      <c r="AO82" s="271" t="str">
        <f t="shared" si="1183"/>
        <v/>
      </c>
      <c r="AP82" s="271" t="str">
        <f t="shared" si="1184"/>
        <v/>
      </c>
      <c r="AQ82" s="271" t="str">
        <f t="shared" si="1185"/>
        <v/>
      </c>
      <c r="AR82" s="271" t="str">
        <f t="shared" si="1186"/>
        <v/>
      </c>
      <c r="ED82" s="270" t="str">
        <f t="shared" si="1179"/>
        <v>Zui-Zwe</v>
      </c>
      <c r="EE82" s="270" t="str">
        <f t="shared" si="1156"/>
        <v/>
      </c>
      <c r="EF82" s="270" t="str">
        <f t="shared" si="1157"/>
        <v/>
      </c>
      <c r="EG82" s="271" t="str">
        <f t="shared" si="1180"/>
        <v/>
      </c>
      <c r="EH82" s="271" t="str">
        <f t="shared" si="1181"/>
        <v/>
      </c>
      <c r="EI82" s="271" t="str">
        <f t="shared" si="1182"/>
        <v/>
      </c>
      <c r="EJ82" s="271" t="str">
        <f t="shared" si="1187"/>
        <v/>
      </c>
    </row>
    <row r="83" spans="1:140" x14ac:dyDescent="0.25">
      <c r="A83" s="424"/>
      <c r="B83" s="424"/>
      <c r="C83" s="424"/>
      <c r="D83" s="424"/>
      <c r="E83" s="424"/>
      <c r="F83" s="424"/>
      <c r="G83" s="424"/>
      <c r="H83" s="424"/>
      <c r="I83" s="424"/>
      <c r="J83" s="424"/>
      <c r="K83" s="424"/>
      <c r="L83" s="424"/>
      <c r="M83" s="424"/>
      <c r="N83" s="424"/>
      <c r="O83" s="424"/>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270" t="str">
        <f t="shared" si="1153"/>
        <v>Mex-Zui</v>
      </c>
      <c r="AM83" s="270" t="str">
        <f t="shared" si="1154"/>
        <v/>
      </c>
      <c r="AN83" s="270" t="str">
        <f t="shared" si="1155"/>
        <v/>
      </c>
      <c r="AO83" s="271" t="str">
        <f t="shared" si="1183"/>
        <v/>
      </c>
      <c r="AP83" s="271" t="str">
        <f t="shared" si="1184"/>
        <v/>
      </c>
      <c r="AQ83" s="271" t="str">
        <f t="shared" si="1185"/>
        <v/>
      </c>
      <c r="AR83" s="271" t="str">
        <f t="shared" si="1186"/>
        <v/>
      </c>
      <c r="ED83" s="270" t="str">
        <f t="shared" si="1179"/>
        <v>Mex-Zui</v>
      </c>
      <c r="EE83" s="270" t="str">
        <f t="shared" si="1156"/>
        <v/>
      </c>
      <c r="EF83" s="270" t="str">
        <f t="shared" si="1157"/>
        <v/>
      </c>
      <c r="EG83" s="271" t="str">
        <f t="shared" si="1180"/>
        <v/>
      </c>
      <c r="EH83" s="271" t="str">
        <f t="shared" si="1181"/>
        <v/>
      </c>
      <c r="EI83" s="271" t="str">
        <f t="shared" si="1182"/>
        <v/>
      </c>
      <c r="EJ83" s="271" t="str">
        <f t="shared" si="1187"/>
        <v/>
      </c>
    </row>
    <row r="84" spans="1:140" x14ac:dyDescent="0.25">
      <c r="A84" s="424"/>
      <c r="B84" s="424"/>
      <c r="C84" s="424"/>
      <c r="D84" s="424"/>
      <c r="E84" s="424"/>
      <c r="F84" s="424"/>
      <c r="G84" s="424"/>
      <c r="H84" s="424"/>
      <c r="I84" s="424"/>
      <c r="J84" s="424"/>
      <c r="K84" s="424"/>
      <c r="L84" s="424"/>
      <c r="M84" s="424"/>
      <c r="N84" s="424"/>
      <c r="O84" s="424"/>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270" t="str">
        <f t="shared" si="1153"/>
        <v>Zwe-Dui</v>
      </c>
      <c r="AM84" s="270" t="str">
        <f t="shared" si="1154"/>
        <v/>
      </c>
      <c r="AN84" s="270" t="str">
        <f t="shared" si="1155"/>
        <v/>
      </c>
      <c r="AO84" s="271" t="str">
        <f t="shared" si="1183"/>
        <v/>
      </c>
      <c r="AP84" s="271" t="str">
        <f t="shared" si="1184"/>
        <v/>
      </c>
      <c r="AQ84" s="271" t="str">
        <f t="shared" si="1185"/>
        <v/>
      </c>
      <c r="AR84" s="271" t="str">
        <f t="shared" si="1186"/>
        <v/>
      </c>
      <c r="ED84" s="270" t="str">
        <f t="shared" si="1179"/>
        <v>Zwe-Dui</v>
      </c>
      <c r="EE84" s="270" t="str">
        <f t="shared" si="1156"/>
        <v/>
      </c>
      <c r="EF84" s="270" t="str">
        <f t="shared" si="1157"/>
        <v/>
      </c>
      <c r="EG84" s="271" t="str">
        <f t="shared" si="1180"/>
        <v/>
      </c>
      <c r="EH84" s="271" t="str">
        <f t="shared" si="1181"/>
        <v/>
      </c>
      <c r="EI84" s="271" t="str">
        <f t="shared" si="1182"/>
        <v/>
      </c>
      <c r="EJ84" s="271" t="str">
        <f t="shared" si="1187"/>
        <v/>
      </c>
    </row>
    <row r="85" spans="1:140" x14ac:dyDescent="0.25">
      <c r="A85" s="424"/>
      <c r="B85" s="424"/>
      <c r="C85" s="424"/>
      <c r="D85" s="424"/>
      <c r="E85" s="424"/>
      <c r="F85" s="424"/>
      <c r="G85" s="424"/>
      <c r="H85" s="424"/>
      <c r="I85" s="424"/>
      <c r="J85" s="424"/>
      <c r="K85" s="424"/>
      <c r="L85" s="424"/>
      <c r="M85" s="424"/>
      <c r="N85" s="424"/>
      <c r="O85" s="424"/>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270" t="str">
        <f t="shared" si="1153"/>
        <v>Zwe-Mex</v>
      </c>
      <c r="AM85" s="270" t="str">
        <f t="shared" si="1154"/>
        <v/>
      </c>
      <c r="AN85" s="270" t="str">
        <f t="shared" si="1155"/>
        <v/>
      </c>
      <c r="AO85" s="271" t="str">
        <f t="shared" si="1183"/>
        <v/>
      </c>
      <c r="AP85" s="271" t="str">
        <f t="shared" si="1184"/>
        <v/>
      </c>
      <c r="AQ85" s="271" t="str">
        <f t="shared" si="1185"/>
        <v/>
      </c>
      <c r="AR85" s="271" t="str">
        <f t="shared" si="1186"/>
        <v/>
      </c>
      <c r="ED85" s="270" t="str">
        <f t="shared" si="1179"/>
        <v>Zwe-Mex</v>
      </c>
      <c r="EE85" s="270" t="str">
        <f t="shared" si="1156"/>
        <v/>
      </c>
      <c r="EF85" s="270" t="str">
        <f t="shared" si="1157"/>
        <v/>
      </c>
      <c r="EG85" s="271" t="str">
        <f t="shared" si="1180"/>
        <v/>
      </c>
      <c r="EH85" s="271" t="str">
        <f t="shared" si="1181"/>
        <v/>
      </c>
      <c r="EI85" s="271" t="str">
        <f t="shared" si="1182"/>
        <v/>
      </c>
      <c r="EJ85" s="271" t="str">
        <f t="shared" si="1187"/>
        <v/>
      </c>
    </row>
    <row r="86" spans="1:140" x14ac:dyDescent="0.25">
      <c r="A86" s="424"/>
      <c r="B86" s="424"/>
      <c r="C86" s="424"/>
      <c r="D86" s="424"/>
      <c r="E86" s="424"/>
      <c r="F86" s="424"/>
      <c r="G86" s="424"/>
      <c r="H86" s="424"/>
      <c r="I86" s="424"/>
      <c r="J86" s="424"/>
      <c r="K86" s="424"/>
      <c r="L86" s="424"/>
      <c r="M86" s="424"/>
      <c r="N86" s="424"/>
      <c r="O86" s="424"/>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270" t="str">
        <f t="shared" si="1153"/>
        <v>Dui-Zui</v>
      </c>
      <c r="AM86" s="270" t="str">
        <f t="shared" si="1154"/>
        <v/>
      </c>
      <c r="AN86" s="270" t="str">
        <f t="shared" si="1155"/>
        <v/>
      </c>
      <c r="AO86" s="271" t="str">
        <f t="shared" si="1183"/>
        <v/>
      </c>
      <c r="AP86" s="271" t="str">
        <f t="shared" si="1184"/>
        <v/>
      </c>
      <c r="AQ86" s="271" t="str">
        <f t="shared" si="1185"/>
        <v/>
      </c>
      <c r="AR86" s="271" t="str">
        <f t="shared" si="1186"/>
        <v/>
      </c>
      <c r="ED86" s="270" t="str">
        <f t="shared" si="1179"/>
        <v>Dui-Zui</v>
      </c>
      <c r="EE86" s="270" t="str">
        <f t="shared" si="1156"/>
        <v/>
      </c>
      <c r="EF86" s="270" t="str">
        <f t="shared" si="1157"/>
        <v/>
      </c>
      <c r="EG86" s="271" t="str">
        <f t="shared" si="1180"/>
        <v/>
      </c>
      <c r="EH86" s="271" t="str">
        <f t="shared" si="1181"/>
        <v/>
      </c>
      <c r="EI86" s="271" t="str">
        <f t="shared" si="1182"/>
        <v/>
      </c>
      <c r="EJ86" s="271" t="str">
        <f t="shared" si="1187"/>
        <v/>
      </c>
    </row>
    <row r="87" spans="1:140" x14ac:dyDescent="0.25">
      <c r="A87" s="424"/>
      <c r="B87" s="424"/>
      <c r="C87" s="424"/>
      <c r="D87" s="424"/>
      <c r="E87" s="424"/>
      <c r="F87" s="424"/>
      <c r="G87" s="424"/>
      <c r="H87" s="424"/>
      <c r="I87" s="424"/>
      <c r="J87" s="424"/>
      <c r="K87" s="424"/>
      <c r="L87" s="424"/>
      <c r="M87" s="424"/>
      <c r="N87" s="424"/>
      <c r="O87" s="424"/>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270" t="str">
        <f t="shared" si="1153"/>
        <v>Pan-Bel</v>
      </c>
      <c r="AM87" s="270" t="str">
        <f t="shared" si="1154"/>
        <v/>
      </c>
      <c r="AN87" s="270" t="str">
        <f t="shared" si="1155"/>
        <v/>
      </c>
      <c r="AO87" s="271" t="str">
        <f t="shared" si="1183"/>
        <v/>
      </c>
      <c r="AP87" s="271" t="str">
        <f t="shared" si="1184"/>
        <v/>
      </c>
      <c r="AQ87" s="271" t="str">
        <f t="shared" si="1185"/>
        <v/>
      </c>
      <c r="AR87" s="271" t="str">
        <f t="shared" si="1186"/>
        <v/>
      </c>
      <c r="ED87" s="270" t="str">
        <f t="shared" si="1179"/>
        <v>Pan-Bel</v>
      </c>
      <c r="EE87" s="270" t="str">
        <f t="shared" si="1156"/>
        <v/>
      </c>
      <c r="EF87" s="270" t="str">
        <f t="shared" si="1157"/>
        <v/>
      </c>
      <c r="EG87" s="271" t="str">
        <f t="shared" si="1180"/>
        <v/>
      </c>
      <c r="EH87" s="271" t="str">
        <f t="shared" si="1181"/>
        <v/>
      </c>
      <c r="EI87" s="271" t="str">
        <f t="shared" si="1182"/>
        <v/>
      </c>
      <c r="EJ87" s="271" t="str">
        <f t="shared" si="1187"/>
        <v/>
      </c>
    </row>
    <row r="88" spans="1:140" x14ac:dyDescent="0.25">
      <c r="A88" s="424"/>
      <c r="B88" s="424"/>
      <c r="C88" s="424"/>
      <c r="D88" s="424"/>
      <c r="E88" s="424"/>
      <c r="F88" s="424"/>
      <c r="G88" s="424"/>
      <c r="H88" s="424"/>
      <c r="I88" s="424"/>
      <c r="J88" s="424"/>
      <c r="K88" s="424"/>
      <c r="L88" s="424"/>
      <c r="M88" s="424"/>
      <c r="N88" s="424"/>
      <c r="O88" s="424"/>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270" t="str">
        <f t="shared" si="1153"/>
        <v>Eng-Tun</v>
      </c>
      <c r="AM88" s="270" t="str">
        <f t="shared" si="1154"/>
        <v/>
      </c>
      <c r="AN88" s="270" t="str">
        <f t="shared" si="1155"/>
        <v/>
      </c>
      <c r="AO88" s="271" t="str">
        <f t="shared" si="1183"/>
        <v/>
      </c>
      <c r="AP88" s="271" t="str">
        <f t="shared" si="1184"/>
        <v/>
      </c>
      <c r="AQ88" s="271" t="str">
        <f t="shared" si="1185"/>
        <v/>
      </c>
      <c r="AR88" s="271" t="str">
        <f t="shared" si="1186"/>
        <v/>
      </c>
      <c r="ED88" s="270" t="str">
        <f t="shared" si="1179"/>
        <v>Eng-Tun</v>
      </c>
      <c r="EE88" s="270" t="str">
        <f t="shared" si="1156"/>
        <v/>
      </c>
      <c r="EF88" s="270" t="str">
        <f t="shared" si="1157"/>
        <v/>
      </c>
      <c r="EG88" s="271" t="str">
        <f t="shared" si="1180"/>
        <v/>
      </c>
      <c r="EH88" s="271" t="str">
        <f t="shared" si="1181"/>
        <v/>
      </c>
      <c r="EI88" s="271" t="str">
        <f t="shared" si="1182"/>
        <v/>
      </c>
      <c r="EJ88" s="271" t="str">
        <f t="shared" si="1187"/>
        <v/>
      </c>
    </row>
    <row r="89" spans="1:140" x14ac:dyDescent="0.25">
      <c r="AL89" s="270" t="str">
        <f t="shared" si="1153"/>
        <v>Tun-Bel</v>
      </c>
      <c r="AM89" s="270" t="str">
        <f t="shared" si="1154"/>
        <v/>
      </c>
      <c r="AN89" s="270" t="str">
        <f t="shared" si="1155"/>
        <v/>
      </c>
      <c r="AO89" s="271" t="str">
        <f t="shared" si="1183"/>
        <v/>
      </c>
      <c r="AP89" s="271" t="str">
        <f t="shared" si="1184"/>
        <v/>
      </c>
      <c r="AQ89" s="271" t="str">
        <f t="shared" si="1185"/>
        <v/>
      </c>
      <c r="AR89" s="271" t="str">
        <f t="shared" si="1186"/>
        <v/>
      </c>
      <c r="ED89" s="270" t="str">
        <f t="shared" si="1179"/>
        <v>Tun-Bel</v>
      </c>
      <c r="EE89" s="270" t="str">
        <f t="shared" si="1156"/>
        <v/>
      </c>
      <c r="EF89" s="270" t="str">
        <f t="shared" si="1157"/>
        <v/>
      </c>
      <c r="EG89" s="271" t="str">
        <f t="shared" si="1180"/>
        <v/>
      </c>
      <c r="EH89" s="271" t="str">
        <f t="shared" si="1181"/>
        <v/>
      </c>
      <c r="EI89" s="271" t="str">
        <f t="shared" si="1182"/>
        <v/>
      </c>
      <c r="EJ89" s="271" t="str">
        <f t="shared" si="1187"/>
        <v/>
      </c>
    </row>
    <row r="90" spans="1:140" x14ac:dyDescent="0.25">
      <c r="AL90" s="270" t="str">
        <f t="shared" si="1153"/>
        <v>Pan-Eng</v>
      </c>
      <c r="AM90" s="270" t="str">
        <f t="shared" si="1154"/>
        <v/>
      </c>
      <c r="AN90" s="270" t="str">
        <f t="shared" si="1155"/>
        <v/>
      </c>
      <c r="AO90" s="271" t="str">
        <f t="shared" si="1183"/>
        <v/>
      </c>
      <c r="AP90" s="271" t="str">
        <f t="shared" si="1184"/>
        <v/>
      </c>
      <c r="AQ90" s="271" t="str">
        <f t="shared" si="1185"/>
        <v/>
      </c>
      <c r="AR90" s="271" t="str">
        <f t="shared" si="1186"/>
        <v/>
      </c>
      <c r="ED90" s="270" t="str">
        <f t="shared" si="1179"/>
        <v>Pan-Eng</v>
      </c>
      <c r="EE90" s="270" t="str">
        <f t="shared" si="1156"/>
        <v/>
      </c>
      <c r="EF90" s="270" t="str">
        <f t="shared" si="1157"/>
        <v/>
      </c>
      <c r="EG90" s="271" t="str">
        <f t="shared" si="1180"/>
        <v/>
      </c>
      <c r="EH90" s="271" t="str">
        <f t="shared" si="1181"/>
        <v/>
      </c>
      <c r="EI90" s="271" t="str">
        <f t="shared" si="1182"/>
        <v/>
      </c>
      <c r="EJ90" s="271" t="str">
        <f t="shared" si="1187"/>
        <v/>
      </c>
    </row>
    <row r="91" spans="1:140" x14ac:dyDescent="0.25">
      <c r="AL91" s="270" t="str">
        <f t="shared" si="1153"/>
        <v>Tun-Pan</v>
      </c>
      <c r="AM91" s="270" t="str">
        <f t="shared" si="1154"/>
        <v/>
      </c>
      <c r="AN91" s="270" t="str">
        <f t="shared" si="1155"/>
        <v/>
      </c>
      <c r="AO91" s="271" t="str">
        <f t="shared" si="1183"/>
        <v/>
      </c>
      <c r="AP91" s="271" t="str">
        <f t="shared" si="1184"/>
        <v/>
      </c>
      <c r="AQ91" s="271" t="str">
        <f t="shared" si="1185"/>
        <v/>
      </c>
      <c r="AR91" s="271" t="str">
        <f t="shared" si="1186"/>
        <v/>
      </c>
      <c r="ED91" s="270" t="str">
        <f t="shared" si="1179"/>
        <v>Tun-Pan</v>
      </c>
      <c r="EE91" s="270" t="str">
        <f t="shared" si="1156"/>
        <v/>
      </c>
      <c r="EF91" s="270" t="str">
        <f t="shared" si="1157"/>
        <v/>
      </c>
      <c r="EG91" s="271" t="str">
        <f t="shared" si="1180"/>
        <v/>
      </c>
      <c r="EH91" s="271" t="str">
        <f t="shared" si="1181"/>
        <v/>
      </c>
      <c r="EI91" s="271" t="str">
        <f t="shared" si="1182"/>
        <v/>
      </c>
      <c r="EJ91" s="271" t="str">
        <f t="shared" si="1187"/>
        <v/>
      </c>
    </row>
    <row r="92" spans="1:140" x14ac:dyDescent="0.25">
      <c r="AL92" s="270" t="str">
        <f t="shared" si="1153"/>
        <v>Bel-Eng</v>
      </c>
      <c r="AM92" s="270" t="str">
        <f t="shared" si="1154"/>
        <v/>
      </c>
      <c r="AN92" s="270" t="str">
        <f t="shared" si="1155"/>
        <v/>
      </c>
      <c r="AO92" s="271" t="str">
        <f t="shared" si="1183"/>
        <v/>
      </c>
      <c r="AP92" s="271" t="str">
        <f t="shared" si="1184"/>
        <v/>
      </c>
      <c r="AQ92" s="271" t="str">
        <f t="shared" si="1185"/>
        <v/>
      </c>
      <c r="AR92" s="271" t="str">
        <f t="shared" si="1186"/>
        <v/>
      </c>
      <c r="ED92" s="270" t="str">
        <f t="shared" si="1179"/>
        <v>Bel-Eng</v>
      </c>
      <c r="EE92" s="270" t="str">
        <f t="shared" si="1156"/>
        <v/>
      </c>
      <c r="EF92" s="270" t="str">
        <f t="shared" si="1157"/>
        <v/>
      </c>
      <c r="EG92" s="271" t="str">
        <f t="shared" si="1180"/>
        <v/>
      </c>
      <c r="EH92" s="271" t="str">
        <f t="shared" si="1181"/>
        <v/>
      </c>
      <c r="EI92" s="271" t="str">
        <f t="shared" si="1182"/>
        <v/>
      </c>
      <c r="EJ92" s="271" t="str">
        <f t="shared" si="1187"/>
        <v/>
      </c>
    </row>
    <row r="93" spans="1:140" x14ac:dyDescent="0.25">
      <c r="AL93" s="270" t="str">
        <f t="shared" si="1153"/>
        <v>Jap-Col</v>
      </c>
      <c r="AM93" s="270" t="str">
        <f t="shared" si="1154"/>
        <v/>
      </c>
      <c r="AN93" s="270" t="str">
        <f t="shared" si="1155"/>
        <v/>
      </c>
      <c r="AO93" s="271" t="str">
        <f t="shared" si="1183"/>
        <v/>
      </c>
      <c r="AP93" s="271" t="str">
        <f t="shared" si="1184"/>
        <v/>
      </c>
      <c r="AQ93" s="271" t="str">
        <f t="shared" si="1185"/>
        <v/>
      </c>
      <c r="AR93" s="271" t="str">
        <f t="shared" si="1186"/>
        <v/>
      </c>
      <c r="ED93" s="270" t="str">
        <f t="shared" si="1179"/>
        <v>Jap-Col</v>
      </c>
      <c r="EE93" s="270" t="str">
        <f t="shared" si="1156"/>
        <v/>
      </c>
      <c r="EF93" s="270" t="str">
        <f t="shared" si="1157"/>
        <v/>
      </c>
      <c r="EG93" s="271" t="str">
        <f t="shared" si="1180"/>
        <v/>
      </c>
      <c r="EH93" s="271" t="str">
        <f t="shared" si="1181"/>
        <v/>
      </c>
      <c r="EI93" s="271" t="str">
        <f t="shared" si="1182"/>
        <v/>
      </c>
      <c r="EJ93" s="271" t="str">
        <f t="shared" si="1187"/>
        <v/>
      </c>
    </row>
    <row r="94" spans="1:140" x14ac:dyDescent="0.25">
      <c r="AL94" s="270" t="str">
        <f t="shared" si="1153"/>
        <v>Sen-Pol</v>
      </c>
      <c r="AM94" s="270" t="str">
        <f t="shared" si="1154"/>
        <v/>
      </c>
      <c r="AN94" s="270" t="str">
        <f t="shared" si="1155"/>
        <v/>
      </c>
      <c r="AO94" s="271" t="str">
        <f t="shared" si="1183"/>
        <v/>
      </c>
      <c r="AP94" s="271" t="str">
        <f t="shared" si="1184"/>
        <v/>
      </c>
      <c r="AQ94" s="271" t="str">
        <f t="shared" si="1185"/>
        <v/>
      </c>
      <c r="AR94" s="271" t="str">
        <f t="shared" si="1186"/>
        <v/>
      </c>
      <c r="ED94" s="270" t="str">
        <f t="shared" si="1179"/>
        <v>Sen-Pol</v>
      </c>
      <c r="EE94" s="270" t="str">
        <f t="shared" si="1156"/>
        <v/>
      </c>
      <c r="EF94" s="270" t="str">
        <f t="shared" si="1157"/>
        <v/>
      </c>
      <c r="EG94" s="271" t="str">
        <f t="shared" si="1180"/>
        <v/>
      </c>
      <c r="EH94" s="271" t="str">
        <f t="shared" si="1181"/>
        <v/>
      </c>
      <c r="EI94" s="271" t="str">
        <f t="shared" si="1182"/>
        <v/>
      </c>
      <c r="EJ94" s="271" t="str">
        <f t="shared" si="1187"/>
        <v/>
      </c>
    </row>
    <row r="95" spans="1:140" x14ac:dyDescent="0.25">
      <c r="AL95" s="270" t="str">
        <f t="shared" si="1153"/>
        <v>Sen-Jap</v>
      </c>
      <c r="AM95" s="270" t="str">
        <f t="shared" si="1154"/>
        <v/>
      </c>
      <c r="AN95" s="270" t="str">
        <f t="shared" si="1155"/>
        <v/>
      </c>
      <c r="AO95" s="271" t="str">
        <f t="shared" si="1183"/>
        <v/>
      </c>
      <c r="AP95" s="271" t="str">
        <f t="shared" si="1184"/>
        <v/>
      </c>
      <c r="AQ95" s="271" t="str">
        <f t="shared" si="1185"/>
        <v/>
      </c>
      <c r="AR95" s="271" t="str">
        <f t="shared" si="1186"/>
        <v/>
      </c>
      <c r="ED95" s="270" t="str">
        <f t="shared" si="1179"/>
        <v>Sen-Jap</v>
      </c>
      <c r="EE95" s="270" t="str">
        <f t="shared" si="1156"/>
        <v/>
      </c>
      <c r="EF95" s="270" t="str">
        <f t="shared" si="1157"/>
        <v/>
      </c>
      <c r="EG95" s="271" t="str">
        <f t="shared" si="1180"/>
        <v/>
      </c>
      <c r="EH95" s="271" t="str">
        <f t="shared" si="1181"/>
        <v/>
      </c>
      <c r="EI95" s="271" t="str">
        <f t="shared" si="1182"/>
        <v/>
      </c>
      <c r="EJ95" s="271" t="str">
        <f t="shared" si="1187"/>
        <v/>
      </c>
    </row>
    <row r="96" spans="1:140" x14ac:dyDescent="0.25">
      <c r="AL96" s="270" t="str">
        <f t="shared" si="1153"/>
        <v>Col-Pol</v>
      </c>
      <c r="AM96" s="270" t="str">
        <f t="shared" si="1154"/>
        <v/>
      </c>
      <c r="AN96" s="270" t="str">
        <f t="shared" si="1155"/>
        <v/>
      </c>
      <c r="AO96" s="271" t="str">
        <f t="shared" si="1183"/>
        <v/>
      </c>
      <c r="AP96" s="271" t="str">
        <f t="shared" si="1184"/>
        <v/>
      </c>
      <c r="AQ96" s="271" t="str">
        <f t="shared" si="1185"/>
        <v/>
      </c>
      <c r="AR96" s="271" t="str">
        <f t="shared" si="1186"/>
        <v/>
      </c>
      <c r="ED96" s="270" t="str">
        <f t="shared" si="1179"/>
        <v>Col-Pol</v>
      </c>
      <c r="EE96" s="270" t="str">
        <f t="shared" si="1156"/>
        <v/>
      </c>
      <c r="EF96" s="270" t="str">
        <f t="shared" si="1157"/>
        <v/>
      </c>
      <c r="EG96" s="271" t="str">
        <f t="shared" si="1180"/>
        <v/>
      </c>
      <c r="EH96" s="271" t="str">
        <f t="shared" si="1181"/>
        <v/>
      </c>
      <c r="EI96" s="271" t="str">
        <f t="shared" si="1182"/>
        <v/>
      </c>
      <c r="EJ96" s="271" t="str">
        <f t="shared" si="1187"/>
        <v/>
      </c>
    </row>
    <row r="97" spans="38:140" x14ac:dyDescent="0.25">
      <c r="AL97" s="270" t="str">
        <f t="shared" si="1153"/>
        <v>Pol-Jap</v>
      </c>
      <c r="AM97" s="270" t="str">
        <f t="shared" si="1154"/>
        <v/>
      </c>
      <c r="AN97" s="270" t="str">
        <f t="shared" si="1155"/>
        <v/>
      </c>
      <c r="AO97" s="271" t="str">
        <f t="shared" si="1183"/>
        <v/>
      </c>
      <c r="AP97" s="271" t="str">
        <f t="shared" si="1184"/>
        <v/>
      </c>
      <c r="AQ97" s="271" t="str">
        <f t="shared" si="1185"/>
        <v/>
      </c>
      <c r="AR97" s="271" t="str">
        <f t="shared" si="1186"/>
        <v/>
      </c>
      <c r="ED97" s="270" t="str">
        <f t="shared" si="1179"/>
        <v>Pol-Jap</v>
      </c>
      <c r="EE97" s="270" t="str">
        <f t="shared" si="1156"/>
        <v/>
      </c>
      <c r="EF97" s="270" t="str">
        <f t="shared" si="1157"/>
        <v/>
      </c>
      <c r="EG97" s="271" t="str">
        <f t="shared" si="1180"/>
        <v/>
      </c>
      <c r="EH97" s="271" t="str">
        <f t="shared" si="1181"/>
        <v/>
      </c>
      <c r="EI97" s="271" t="str">
        <f t="shared" si="1182"/>
        <v/>
      </c>
      <c r="EJ97" s="271" t="str">
        <f t="shared" si="1187"/>
        <v/>
      </c>
    </row>
    <row r="98" spans="38:140" x14ac:dyDescent="0.25">
      <c r="AL98" s="270" t="str">
        <f t="shared" si="1153"/>
        <v>Col-Sen</v>
      </c>
      <c r="AM98" s="270" t="str">
        <f t="shared" si="1154"/>
        <v/>
      </c>
      <c r="AN98" s="270" t="str">
        <f t="shared" si="1155"/>
        <v/>
      </c>
      <c r="AO98" s="271" t="str">
        <f t="shared" si="1183"/>
        <v/>
      </c>
      <c r="AP98" s="271" t="str">
        <f t="shared" si="1184"/>
        <v/>
      </c>
      <c r="AQ98" s="271" t="str">
        <f t="shared" si="1185"/>
        <v/>
      </c>
      <c r="AR98" s="271" t="str">
        <f t="shared" si="1186"/>
        <v/>
      </c>
      <c r="ED98" s="270" t="str">
        <f t="shared" si="1179"/>
        <v>Col-Sen</v>
      </c>
      <c r="EE98" s="270" t="str">
        <f t="shared" si="1156"/>
        <v/>
      </c>
      <c r="EF98" s="270" t="str">
        <f t="shared" si="1157"/>
        <v/>
      </c>
      <c r="EG98" s="271" t="str">
        <f t="shared" si="1180"/>
        <v/>
      </c>
      <c r="EH98" s="271" t="str">
        <f t="shared" si="1181"/>
        <v/>
      </c>
      <c r="EI98" s="271" t="str">
        <f t="shared" si="1182"/>
        <v/>
      </c>
      <c r="EJ98" s="271" t="str">
        <f t="shared" si="1187"/>
        <v/>
      </c>
    </row>
  </sheetData>
  <sheetProtection password="CEF5" sheet="1" objects="1" scenarios="1" selectLockedCells="1"/>
  <mergeCells count="118">
    <mergeCell ref="R51:T51"/>
    <mergeCell ref="U51:W51"/>
    <mergeCell ref="X51:Z51"/>
    <mergeCell ref="AC51:AE51"/>
    <mergeCell ref="AF51:AH51"/>
    <mergeCell ref="AI51:AK51"/>
    <mergeCell ref="A1:O1"/>
    <mergeCell ref="P1:AK1"/>
    <mergeCell ref="H2:I2"/>
    <mergeCell ref="N2:O2"/>
    <mergeCell ref="R2:Z2"/>
    <mergeCell ref="AC2:AK2"/>
    <mergeCell ref="R53:T53"/>
    <mergeCell ref="U53:W53"/>
    <mergeCell ref="X53:Z53"/>
    <mergeCell ref="AC53:AE53"/>
    <mergeCell ref="AF53:AH53"/>
    <mergeCell ref="AI53:AK53"/>
    <mergeCell ref="R52:T52"/>
    <mergeCell ref="U52:W52"/>
    <mergeCell ref="X52:Z52"/>
    <mergeCell ref="AC52:AE52"/>
    <mergeCell ref="AF52:AH52"/>
    <mergeCell ref="AI52:AK52"/>
    <mergeCell ref="R55:T55"/>
    <mergeCell ref="U55:W55"/>
    <mergeCell ref="X55:Z55"/>
    <mergeCell ref="AC55:AE55"/>
    <mergeCell ref="AF55:AH55"/>
    <mergeCell ref="AI55:AK55"/>
    <mergeCell ref="R54:T54"/>
    <mergeCell ref="U54:W54"/>
    <mergeCell ref="X54:Z54"/>
    <mergeCell ref="AC54:AE54"/>
    <mergeCell ref="AF54:AH54"/>
    <mergeCell ref="AI54:AK54"/>
    <mergeCell ref="R57:T57"/>
    <mergeCell ref="U57:W57"/>
    <mergeCell ref="X57:Z57"/>
    <mergeCell ref="AC57:AE57"/>
    <mergeCell ref="AF57:AH57"/>
    <mergeCell ref="AI57:AK57"/>
    <mergeCell ref="R56:T56"/>
    <mergeCell ref="U56:W56"/>
    <mergeCell ref="X56:Z56"/>
    <mergeCell ref="AC56:AE56"/>
    <mergeCell ref="AF56:AH56"/>
    <mergeCell ref="AI56:AK56"/>
    <mergeCell ref="R59:T59"/>
    <mergeCell ref="U59:W59"/>
    <mergeCell ref="X59:Z59"/>
    <mergeCell ref="AC59:AE59"/>
    <mergeCell ref="AF59:AH59"/>
    <mergeCell ref="AI59:AK59"/>
    <mergeCell ref="R58:T58"/>
    <mergeCell ref="U58:W58"/>
    <mergeCell ref="X58:Z58"/>
    <mergeCell ref="AC58:AE58"/>
    <mergeCell ref="AF58:AH58"/>
    <mergeCell ref="AI58:AK58"/>
    <mergeCell ref="R62:U62"/>
    <mergeCell ref="W62:Z62"/>
    <mergeCell ref="AC62:AF62"/>
    <mergeCell ref="AH62:AK62"/>
    <mergeCell ref="R63:U63"/>
    <mergeCell ref="W63:Z63"/>
    <mergeCell ref="AC63:AF63"/>
    <mergeCell ref="AH63:AK63"/>
    <mergeCell ref="R60:U60"/>
    <mergeCell ref="W60:Z60"/>
    <mergeCell ref="AC60:AF60"/>
    <mergeCell ref="AH60:AK60"/>
    <mergeCell ref="R61:U61"/>
    <mergeCell ref="W61:Z61"/>
    <mergeCell ref="AC61:AF61"/>
    <mergeCell ref="AH61:AK61"/>
    <mergeCell ref="R66:U66"/>
    <mergeCell ref="W66:Z66"/>
    <mergeCell ref="AC66:AF66"/>
    <mergeCell ref="AH66:AK66"/>
    <mergeCell ref="R67:U67"/>
    <mergeCell ref="W67:Z67"/>
    <mergeCell ref="AC67:AF67"/>
    <mergeCell ref="AH67:AK67"/>
    <mergeCell ref="R64:U64"/>
    <mergeCell ref="W64:Z64"/>
    <mergeCell ref="AC64:AF64"/>
    <mergeCell ref="AH64:AK64"/>
    <mergeCell ref="R65:U65"/>
    <mergeCell ref="W65:Z65"/>
    <mergeCell ref="AC65:AF65"/>
    <mergeCell ref="AH65:AK65"/>
    <mergeCell ref="A71:B71"/>
    <mergeCell ref="H71:I71"/>
    <mergeCell ref="N71:O71"/>
    <mergeCell ref="P71:Q71"/>
    <mergeCell ref="A72:B72"/>
    <mergeCell ref="H72:I72"/>
    <mergeCell ref="N72:O72"/>
    <mergeCell ref="P72:Q72"/>
    <mergeCell ref="A69:B69"/>
    <mergeCell ref="H69:I69"/>
    <mergeCell ref="N69:O69"/>
    <mergeCell ref="P69:Q69"/>
    <mergeCell ref="A70:B70"/>
    <mergeCell ref="H70:I70"/>
    <mergeCell ref="N70:O70"/>
    <mergeCell ref="P70:Q70"/>
    <mergeCell ref="A75:O88"/>
    <mergeCell ref="P75:AK88"/>
    <mergeCell ref="A73:B73"/>
    <mergeCell ref="H73:I73"/>
    <mergeCell ref="N73:O73"/>
    <mergeCell ref="P73:Q73"/>
    <mergeCell ref="A74:B74"/>
    <mergeCell ref="H74:I74"/>
    <mergeCell ref="N74:O74"/>
    <mergeCell ref="P74:Q74"/>
  </mergeCells>
  <conditionalFormatting sqref="J52:J67">
    <cfRule type="expression" dxfId="16" priority="14">
      <formula>AND(LEN(H52&amp;I52)&gt;1,H52=I52)</formula>
    </cfRule>
  </conditionalFormatting>
  <conditionalFormatting sqref="M52:M67">
    <cfRule type="expression" dxfId="15" priority="15">
      <formula>AND(LEN(N52&amp;O52)&gt;1,N52=O52)</formula>
    </cfRule>
    <cfRule type="expression" dxfId="14" priority="17">
      <formula>AND($M52=$J52,LEN($H52&amp;$I52)&gt;1,LEN($N52&amp;$O52)&gt;1,$H52=$I52,$N52=$O52)</formula>
    </cfRule>
  </conditionalFormatting>
  <conditionalFormatting sqref="AA60:AA67">
    <cfRule type="expression" dxfId="13" priority="13">
      <formula>AND(AA60=0,OR(R60="",W60=""))</formula>
    </cfRule>
  </conditionalFormatting>
  <conditionalFormatting sqref="R4:Y7 R10:Y13 R16:Y19 R22:Y25 R28:Y31 R34:Y37 R40:Y43 R46:Y49 AC4:AJ7 AC10:AJ13 AC16:AJ19 AC22:AJ25 AC28:AJ31 AC34:AJ37 AC40:AJ43 AC46:AJ49">
    <cfRule type="expression" dxfId="12" priority="9">
      <formula>$R4=0</formula>
    </cfRule>
  </conditionalFormatting>
  <conditionalFormatting sqref="O3:O50 O52:O67 I3:I50 I52:I67">
    <cfRule type="expression" dxfId="11" priority="10">
      <formula>COUNTA(OFFSET(I3,0,-1,1,2))=2</formula>
    </cfRule>
  </conditionalFormatting>
  <conditionalFormatting sqref="R52:Z59">
    <cfRule type="expression" dxfId="10" priority="6">
      <formula>AND(COUNTIF($R52:$Z52,"  ")&lt;&gt;3,COUNTIF($Z$2:$Z$49,R$51&amp;$Q52)&lt;&gt;1)</formula>
    </cfRule>
  </conditionalFormatting>
  <conditionalFormatting sqref="Z4:Z7 Z10:Z13 Z16:Z19 Z22:Z25 Z28:Z31 Z34:Z37 Z40:Z43 Z46:Z49 AK4:AK7 AK10:AK13 AK16:AK19 AK22:AK25 AK28:AK31 AK34:AK37 AK40:AK43 AK46:AK49">
    <cfRule type="expression" dxfId="9" priority="5">
      <formula>AND(LEN(Z4)&gt;1,COUNTIF(Z$4:Z$49,Z4)&gt;1)</formula>
    </cfRule>
  </conditionalFormatting>
  <conditionalFormatting sqref="AC52:AK59">
    <cfRule type="expression" dxfId="8" priority="7">
      <formula>AND(COUNTIF($AC52:$AK52,"  ")&lt;&gt;3,COUNTIF($AK$2:$AK$49,AC$51&amp;$Q52)&lt;&gt;1)</formula>
    </cfRule>
  </conditionalFormatting>
  <conditionalFormatting sqref="R52:Z59 AC52:AK59 R60:R67 V60:Z67 AH60:AK67">
    <cfRule type="expression" dxfId="7" priority="8">
      <formula>ISNA(R52)</formula>
    </cfRule>
  </conditionalFormatting>
  <conditionalFormatting sqref="BQ1:DG50 FI1:GY50">
    <cfRule type="expression" dxfId="6" priority="1" stopIfTrue="1">
      <formula>AND($AX1&lt;&gt;"",BQ$2="Plaats",COUNTIF(OFFSET(BQ1,1-$AY1,0,4),BQ1)&lt;&gt;1)</formula>
    </cfRule>
  </conditionalFormatting>
  <conditionalFormatting sqref="N3:O50 N52:O67">
    <cfRule type="expression" dxfId="5" priority="11">
      <formula>H3=N3</formula>
    </cfRule>
    <cfRule type="expression" dxfId="4" priority="12">
      <formula>$N3-$O3=$H3-$I3</formula>
    </cfRule>
    <cfRule type="expression" dxfId="3" priority="16">
      <formula>AND(LEN($H3&amp;$I3)&gt;1,LEN($N3&amp;$O3)&gt;1,IF($H3&lt;$I3,1,IF($H3&gt;$I3,2,3))=IF($N3&lt;$O3,1,IF($N3&gt;$O3,2,3)))</formula>
    </cfRule>
  </conditionalFormatting>
  <conditionalFormatting sqref="V4:Z7 V10:Z13 V16:Z19 V22:Z25 V28:Z31 V34:Z37 V40:Z43 V46:Z49">
    <cfRule type="expression" dxfId="2" priority="3">
      <formula>AND(V4=AG4,$AC4=3)</formula>
    </cfRule>
  </conditionalFormatting>
  <conditionalFormatting sqref="AC60 AG67">
    <cfRule type="expression" dxfId="1" priority="4">
      <formula>ISNA(AC60)</formula>
    </cfRule>
  </conditionalFormatting>
  <conditionalFormatting sqref="R52:Z59 R60:U67 W60:Z67">
    <cfRule type="expression" dxfId="0" priority="2">
      <formula>IF(LEN(R52)&gt;1,R52=AC52)</formula>
    </cfRule>
  </conditionalFormatting>
  <dataValidations count="8">
    <dataValidation type="list" errorStyle="warning" allowBlank="1" showInputMessage="1" showErrorMessage="1" errorTitle="Wijkt af van formule" error="Wijkt af van formule" sqref="AC52:AK59">
      <formula1>",=Plaatsing123_werkelijk"</formula1>
    </dataValidation>
    <dataValidation type="list" errorStyle="warning" allowBlank="1" showInputMessage="1" showErrorMessage="1" errorTitle="Wijkt af van formule" error="Wijkt af van formule" sqref="R52:Z59">
      <formula1>",=Plaatsing123"</formula1>
    </dataValidation>
    <dataValidation type="whole" operator="greaterThanOrEqual" allowBlank="1" showInputMessage="1" showErrorMessage="1" sqref="H69:I72">
      <formula1>0</formula1>
    </dataValidation>
    <dataValidation type="decimal" allowBlank="1" showInputMessage="1" showErrorMessage="1" error="voorbeeld: _x000a_vul voor 50% 0,50 in" sqref="H73:I73">
      <formula1>0</formula1>
      <formula2>1</formula2>
    </dataValidation>
    <dataValidation type="list" allowBlank="1" showInputMessage="1" showErrorMessage="1" sqref="M52:M67">
      <formula1>"TV,TS,UV,US"</formula1>
    </dataValidation>
    <dataValidation type="whole" allowBlank="1" showInputMessage="1" showErrorMessage="1" errorTitle="Doelpunten 'thuisteam' " error="Vul hier een cijfer in (0 tot 9)" sqref="N52:N67 H52:H67 N4:N50 H3:H50">
      <formula1>0</formula1>
      <formula2>9</formula2>
    </dataValidation>
    <dataValidation type="whole" allowBlank="1" showInputMessage="1" showErrorMessage="1" errorTitle="Doelpunten 'uitteam' " error="Vul hier een cijfer in (0 tot 9)" sqref="I52:I67 N3 O52:O67 O3:O50 I3:I50">
      <formula1>0</formula1>
      <formula2>9</formula2>
    </dataValidation>
    <dataValidation type="list" allowBlank="1" showInputMessage="1" showErrorMessage="1" errorTitle="Uitslag na verlenging!" error="TV = Thuisteam wint na verlenging_x000a_TS = Thuisteam wint na strafschoppen_x000a_UV = Uitteam wint na verlenging_x000a_UV = Uitteam wint na strafschoppen_x000a_" sqref="J52:J67">
      <formula1>"TV,TS,UV,US"</formula1>
    </dataValidation>
  </dataValidations>
  <hyperlinks>
    <hyperlink ref="AC72" r:id="rId1"/>
  </hyperlinks>
  <printOptions horizontalCentered="1"/>
  <pageMargins left="0.51181102362204722" right="0.51181102362204722" top="0.51181102362204722" bottom="0.51181102362204722" header="0.31496062992125984" footer="0.31496062992125984"/>
  <pageSetup paperSize="8" fitToWidth="2" orientation="portrait" r:id="rId2"/>
  <headerFooter>
    <oddFooter>&amp;LPrintdatum: &amp;D (&amp;T)&amp;C&amp;F, &amp;A&amp;RPagina  &amp;P van &amp;N</oddFooter>
  </headerFooter>
  <colBreaks count="1" manualBreakCount="1">
    <brk id="15" max="73"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Uitleg v1.1</vt:lpstr>
      <vt:lpstr>Deelnameformulier (1)</vt:lpstr>
      <vt:lpstr>Deelnameformulier (2)</vt:lpstr>
      <vt:lpstr>'Deelnameformulier (1)'!Afdrukbereik</vt:lpstr>
      <vt:lpstr>'Deelnameformulier (2)'!Afdrukbereik</vt:lpstr>
      <vt:lpstr>'Uitleg v1.1'!Afdrukbereik</vt:lpstr>
      <vt:lpstr>'Deelnameformulier (2)'!wedstrijden</vt:lpstr>
      <vt:lpstr>wedstrijden</vt:lpstr>
    </vt:vector>
  </TitlesOfParts>
  <Company>Burdock Services Company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dc:creator>
  <cp:lastModifiedBy>Eigenaar</cp:lastModifiedBy>
  <cp:lastPrinted>2018-06-12T07:08:11Z</cp:lastPrinted>
  <dcterms:created xsi:type="dcterms:W3CDTF">2016-06-07T23:17:06Z</dcterms:created>
  <dcterms:modified xsi:type="dcterms:W3CDTF">2018-06-12T07:08:33Z</dcterms:modified>
</cp:coreProperties>
</file>